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drawings/drawing4.xml" ContentType="application/vnd.openxmlformats-officedocument.drawing+xml"/>
  <Override PartName="/xl/tables/table4.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UI/images/favicon2.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02b22abba4634488" Type="http://schemas.microsoft.com/office/2007/relationships/ui/extensibility" Target="customUI/customUI14.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202300"/>
  <mc:AlternateContent xmlns:mc="http://schemas.openxmlformats.org/markup-compatibility/2006">
    <mc:Choice Requires="x15">
      <x15ac:absPath xmlns:x15ac="http://schemas.microsoft.com/office/spreadsheetml/2010/11/ac" url="C:\Users\mapir\Desktop\"/>
    </mc:Choice>
  </mc:AlternateContent>
  <xr:revisionPtr revIDLastSave="0" documentId="13_ncr:1_{899E4211-FF62-4D2E-9681-E4B8905F6F79}" xr6:coauthVersionLast="47" xr6:coauthVersionMax="47" xr10:uidLastSave="{00000000-0000-0000-0000-000000000000}"/>
  <bookViews>
    <workbookView xWindow="-108" yWindow="-108" windowWidth="23256" windowHeight="12456" xr2:uid="{E5123A0F-08FC-4613-A45B-6939E955FA68}"/>
  </bookViews>
  <sheets>
    <sheet name="Instrucciones" sheetId="1" r:id="rId1"/>
    <sheet name="Estos datos son un caos" sheetId="2" r:id="rId2"/>
    <sheet name="Un informe muy sospechoso" sheetId="3" r:id="rId3"/>
    <sheet name="El infiltrado" sheetId="4" r:id="rId4"/>
    <sheet name="👍👍👍👍" sheetId="5" r:id="rId5"/>
    <sheet name="Compatibilidad" sheetId="6" r:id="rId6"/>
  </sheets>
  <definedNames>
    <definedName name="_xlnm._FilterDatabase" localSheetId="1" hidden="1">'Estos datos son un caos'!$B$5:$F$25</definedName>
    <definedName name="correctos">'Un informe muy sospechoso'!$P$8:$P$16</definedName>
    <definedName name="duplicados">'Estos datos son un caos'!$Q$7</definedName>
    <definedName name="Fechas">'Estos datos son un caos'!$Q$8</definedName>
    <definedName name="formulas">'Un informe muy sospechoso'!$P$5</definedName>
    <definedName name="formulas3">'El infiltrado'!$T$6</definedName>
    <definedName name="lineas">'Un informe muy sospechoso'!$P$6</definedName>
    <definedName name="LuciaBien">'El infiltrado'!$W$6</definedName>
    <definedName name="Medias">'Estos datos son un caos'!$Q$9</definedName>
    <definedName name="numeros3">'El infiltrado'!$T$7</definedName>
    <definedName name="ordenado">'Estos datos son un caos'!$Q$6</definedName>
    <definedName name="resultados">'El infiltrado'!$V$6</definedName>
    <definedName name="Totales">'Estos datos son un caos'!$Q$10</definedName>
    <definedName name="validacion">'El infiltrado'!$U$4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5" l="1"/>
  <c r="P6" i="3"/>
  <c r="J9" i="4"/>
  <c r="T7" i="4"/>
  <c r="T6" i="4" a="1"/>
  <c r="T6" i="4" s="1"/>
  <c r="W9" i="4"/>
  <c r="W10" i="4"/>
  <c r="W11" i="4"/>
  <c r="W12" i="4"/>
  <c r="W6" i="4" s="1"/>
  <c r="W8" i="4"/>
  <c r="H15" i="2"/>
  <c r="H13" i="2"/>
  <c r="H11" i="2"/>
  <c r="H9" i="2"/>
  <c r="H7" i="2"/>
  <c r="P5" i="3" a="1"/>
  <c r="P5" i="3" s="1"/>
  <c r="J4" i="3"/>
  <c r="Q8" i="2" a="1"/>
  <c r="Q8" i="2" s="1"/>
  <c r="H3" i="2" s="1"/>
  <c r="Q7" i="2" a="1"/>
  <c r="Q7" i="2" s="1"/>
  <c r="Q6" i="2" a="1"/>
  <c r="Q6" i="2" s="1"/>
  <c r="J8" i="4"/>
  <c r="I11" i="4" l="1"/>
  <c r="P9" i="3"/>
  <c r="P10" i="3"/>
  <c r="P11" i="3"/>
  <c r="P12" i="3"/>
  <c r="P13" i="3"/>
  <c r="P14" i="3"/>
  <c r="P15" i="3"/>
  <c r="P16" i="3"/>
  <c r="P8" i="3"/>
  <c r="U9" i="4"/>
  <c r="U10" i="4"/>
  <c r="U11" i="4"/>
  <c r="U12" i="4"/>
  <c r="U8" i="4"/>
  <c r="T9" i="4"/>
  <c r="T10" i="4"/>
  <c r="T11" i="4"/>
  <c r="T12" i="4"/>
  <c r="T8" i="4"/>
  <c r="Q10" i="2"/>
  <c r="Q9" i="2"/>
  <c r="P25" i="2"/>
  <c r="F26" i="2"/>
  <c r="E26" i="2"/>
  <c r="V11" i="4" l="1"/>
  <c r="V12" i="4"/>
  <c r="H2" i="3"/>
  <c r="V10" i="4"/>
  <c r="V9" i="4"/>
  <c r="V8" i="4"/>
  <c r="V6" i="4" l="1"/>
  <c r="I12" i="4" s="1"/>
  <c r="I2" i="4"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<sst xmlns="http://schemas.openxmlformats.org/spreadsheetml/2006/main" count="171" uniqueCount="109">
  <si>
    <t>ID_Cliente</t>
  </si>
  <si>
    <t>Fecha Alta</t>
  </si>
  <si>
    <t>Factura Media</t>
  </si>
  <si>
    <t>Total Facturado</t>
  </si>
  <si>
    <t>225.12</t>
  </si>
  <si>
    <t>N Orden</t>
  </si>
  <si>
    <t>Total</t>
  </si>
  <si>
    <t>114.08</t>
  </si>
  <si>
    <t>105.60</t>
  </si>
  <si>
    <t>ordenado 0-&gt;no</t>
  </si>
  <si>
    <t>Duplicados</t>
  </si>
  <si>
    <t>ID Cliente</t>
  </si>
  <si>
    <t>Nombre</t>
  </si>
  <si>
    <t>Nº Facturas</t>
  </si>
  <si>
    <t>Ana</t>
  </si>
  <si>
    <t>Luis</t>
  </si>
  <si>
    <t>Marta</t>
  </si>
  <si>
    <t>Pedro</t>
  </si>
  <si>
    <t>Lucia</t>
  </si>
  <si>
    <t>Carlos</t>
  </si>
  <si>
    <t>Elena</t>
  </si>
  <si>
    <t>Jorge</t>
  </si>
  <si>
    <t>Sofia</t>
  </si>
  <si>
    <t>Importe</t>
  </si>
  <si>
    <t>Carla</t>
  </si>
  <si>
    <t>Este informe ya está hecho… pero algo no cuadra.</t>
  </si>
  <si>
    <t>Riesgo</t>
  </si>
  <si>
    <t>Bajo</t>
  </si>
  <si>
    <t>Medio</t>
  </si>
  <si>
    <t>Alto</t>
  </si>
  <si>
    <t>¿Sospechoso?</t>
  </si>
  <si>
    <t>EL INFORME</t>
  </si>
  <si>
    <t>T.Facturado REAL</t>
  </si>
  <si>
    <t>NºFact. REAL</t>
  </si>
  <si>
    <t>Te han pasado un archivo crítico… pero está lleno de errores. Si no lo solucionas, se perderá información importante.</t>
  </si>
  <si>
    <t>LA TABLA DE DATOS</t>
  </si>
  <si>
    <t>Limpia los datos para obtener el código oculto</t>
  </si>
  <si>
    <t>Escribe el código secreto obtenido en la hoja anterior para conseguir una pista---&gt;&gt;</t>
  </si>
  <si>
    <t>LOS DATOS</t>
  </si>
  <si>
    <t>LA DECISIÓN FINAL</t>
  </si>
  <si>
    <t xml:space="preserve">Para conseguir las pistas, escribe en el primer cuadro de abajo </t>
  </si>
  <si>
    <t>Solo uno de estos clientes es un impostor.</t>
  </si>
  <si>
    <t>Encuéntralo antes de que sea tarde. ¿Serás capaz?</t>
  </si>
  <si>
    <t>30/02/2025</t>
  </si>
  <si>
    <t xml:space="preserve">   19/03/2025</t>
  </si>
  <si>
    <t>Si el libro se guarda o se abre en un formato de archivo de una versión anterior de Microsoft Excel, las características indicadas no estarán disponibles.</t>
  </si>
  <si>
    <t>Pérdida significativa de funcionalidad</t>
  </si>
  <si>
    <t>Nº de apariciones</t>
  </si>
  <si>
    <t>Versión</t>
  </si>
  <si>
    <t>Algunas fórmulas contienen referencias a tablas que no son compatibles con el formato de archivo seleccionado. Estas referencias se convertirán en referencias a celdas.</t>
  </si>
  <si>
    <t>Estos datos son un caos'!Q7:Q10</t>
  </si>
  <si>
    <t>Estos datos son un caos'!P25</t>
  </si>
  <si>
    <t>Estos datos son un caos'!E26:F26</t>
  </si>
  <si>
    <t>Excel 97-2003</t>
  </si>
  <si>
    <t>Un informe muy sospechoso'!P6</t>
  </si>
  <si>
    <t>Un informe muy sospechoso'!P8:P16</t>
  </si>
  <si>
    <t>El infiltrado'!Q6:Q12</t>
  </si>
  <si>
    <t>El infiltrado'!T6</t>
  </si>
  <si>
    <t>El infiltrado'!R8:T12</t>
  </si>
  <si>
    <t>Algunas celdas tienen rangos de formato condicional superpuestos. Las versiones anteriores de Excel no evaluarán todas las reglas de formato condicional en las celdas superpuestas. Las celdas superpuestas mostrarán un formato condicional diferente.</t>
  </si>
  <si>
    <t>Estos datos son un caos'!C25</t>
  </si>
  <si>
    <t>Algunas celdas contienen formato condicional con la opción 'Detener si es verdad' desactivada. Las versiones anteriores de Excel no reconocen esta opción y se detendrán después de la primera condición verdadera.</t>
  </si>
  <si>
    <t>Estos datos son un caos'!C6:C25</t>
  </si>
  <si>
    <t>Estos datos son un caos'!H3</t>
  </si>
  <si>
    <t>Estos datos son un caos'!H7</t>
  </si>
  <si>
    <t>Estos datos son un caos'!H9</t>
  </si>
  <si>
    <t>Estos datos son un caos'!H11</t>
  </si>
  <si>
    <t>Estos datos son un caos'!H13</t>
  </si>
  <si>
    <t>Estos datos son un caos'!H15</t>
  </si>
  <si>
    <t>Un informe muy sospechoso'!H2</t>
  </si>
  <si>
    <t>El infiltrado'!I11</t>
  </si>
  <si>
    <t>El infiltrado'!I10:M10</t>
  </si>
  <si>
    <t>Este libro contiene una o varias funciones que no están disponibles en esta versión de Excel. Al volver a calcularlas, estas funciones devolverán un error #NAME? en lugar de devolver los resultados calculados.</t>
  </si>
  <si>
    <t>Un informe muy sospechoso'!P5</t>
  </si>
  <si>
    <t>Excel 2007</t>
  </si>
  <si>
    <t>Excel 2010</t>
  </si>
  <si>
    <t>El infiltrado'!Q6</t>
  </si>
  <si>
    <t>Una o más celdas de este libro contienen una fórmula que se ha derramado o que puede aparecer en el futuro. Estas fórmulas se convertirán en fórmulas de matriz heredadas y no se derramarán ni cambiarán la dimensión en las versiones anteriores de Excel.</t>
  </si>
  <si>
    <t>Estos datos son un caos'!Q6:Q8</t>
  </si>
  <si>
    <t>Excel 2013</t>
  </si>
  <si>
    <t>Excel 2016</t>
  </si>
  <si>
    <t>Excel 2019</t>
  </si>
  <si>
    <t>Una o más funciones u operadores de este libro no están disponibles en versiones anteriores de Excel.  Al volver a calcularlas en versiones anteriores, estas fórmulas devolverán un #NAME? error en lugar de los resultados calculados.</t>
  </si>
  <si>
    <t>Pérdida menor de fidelidad</t>
  </si>
  <si>
    <t>Hay un estilo de tabla aplicado a una tabla de este libro. El formato de estilo de tabla no se puede mostrar en versiones anteriores de Excel.</t>
  </si>
  <si>
    <t>Estos datos son un caos'!B5:F26</t>
  </si>
  <si>
    <t>Un informe muy sospechoso'!B7:G17</t>
  </si>
  <si>
    <t>Un informe muy sospechoso'!J7:L18</t>
  </si>
  <si>
    <t>El infiltrado'!B7:G12</t>
  </si>
  <si>
    <t>Algunas celdas o estilos de este libro contienen un formato no admitido en el formato de archivo seleccionado. Estos formatos se convertirán al formato más cercano disponible.</t>
  </si>
  <si>
    <t>la 1ª clave que te di en la hoja anterior y en el segundo, el total facturado por Jorge</t>
  </si>
  <si>
    <t>Introduce la contraseña final:</t>
  </si>
  <si>
    <t>Introduce la segunda clave de la segunda hoja ("Un informe muy sospechoso"):</t>
  </si>
  <si>
    <t>🔐 Caso Resuelto</t>
  </si>
  <si>
    <t>✔ CASO RESUELTO</t>
  </si>
  <si>
    <t>Has detectado al infiltrado y restaurado el sistema.</t>
  </si>
  <si>
    <t>Has utilizado funciones avanzadas de Excel como:</t>
  </si>
  <si>
    <t>- SUMAR.SI</t>
  </si>
  <si>
    <t>- CONTAR.SI</t>
  </si>
  <si>
    <t>- BUSCARV / BUSCARX / ÍNDICE</t>
  </si>
  <si>
    <t>🎉 Enhorabuena, no todo el mundo llega hasta aquí.</t>
  </si>
  <si>
    <t>🔓 Descarga más plantillas gratuitas en:</t>
  </si>
  <si>
    <t>🚀 Si quieres llevar tus Excel al siguiente nivel, tengo más recursos en la web.</t>
  </si>
  <si>
    <r>
      <rPr>
        <sz val="16"/>
        <color rgb="FF00B050"/>
        <rFont val="Aptos Narrow"/>
        <family val="2"/>
        <scheme val="minor"/>
      </rPr>
      <t xml:space="preserve">👉 </t>
    </r>
    <r>
      <rPr>
        <u/>
        <sz val="16"/>
        <color rgb="FF00B050"/>
        <rFont val="Aptos Narrow"/>
        <family val="2"/>
        <scheme val="minor"/>
      </rPr>
      <t>excelplantillas.es</t>
    </r>
  </si>
  <si>
    <t>Deberás ir hoja a hoja y solucionando los distintos retos.</t>
  </si>
  <si>
    <t>Confiamos en ti para esta misión.</t>
  </si>
  <si>
    <t>Obtendrás distintas claves. Sigue las instrucciones.</t>
  </si>
  <si>
    <t>(*) Esta hoja es compatible con casi todas las versiones de Excel. Mira en la hoja "Compatibilidad" para comprobar si lo es para tu versión.</t>
  </si>
  <si>
    <t>¡Tu ayuda es necesaria!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</si>
</sst>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43" formatCode="_-* #,##0.00_-;\-* #,##0.00_-;_-* &quot;-&quot;??_-;_-@_-"/>
    <numFmt numFmtId="164" formatCode="0000"/>
    <numFmt numFmtId="165" formatCode="00000"/>
    <numFmt numFmtId="166" formatCode="#,##0.00\ &quot;€&quot;"/>
    <numFmt numFmtId="167" formatCode=";;;"/>
  </numFmts>
  <fonts count="23" x14ac:knownFonts="1">
    <font>
      <sz val="11"/>
      <color theme="1"/>
      <name val="Aptos Narrow"/>
      <family val="2"/>
      <scheme val="minor"/>
    </font>
    <font>
      <sz val="11"/>
      <color theme="1"/>
      <name val="Poppins"/>
    </font>
    <font>
      <sz val="11"/>
      <color theme="1"/>
      <name val="Aptos Narrow"/>
      <family val="2"/>
      <scheme val="minor"/>
    </font>
    <font>
      <b/>
      <sz val="14"/>
      <color theme="0"/>
      <name val="Aptos Narrow"/>
      <family val="2"/>
      <scheme val="minor"/>
    </font>
    <font>
      <sz val="18"/>
      <color theme="1"/>
      <name val="Aptos Narrow"/>
      <family val="2"/>
      <scheme val="minor"/>
    </font>
    <font>
      <sz val="14"/>
      <color rgb="FFFF0000"/>
      <name val="Aptos Narrow"/>
      <family val="2"/>
      <scheme val="minor"/>
    </font>
    <font>
      <b/>
      <sz val="14"/>
      <color rgb="FFFF0000"/>
      <name val="Aptos Narrow"/>
      <family val="2"/>
      <scheme val="minor"/>
    </font>
    <font>
      <b/>
      <sz val="12"/>
      <color rgb="FFFF0000"/>
      <name val="Aptos Narrow"/>
      <family val="2"/>
      <scheme val="minor"/>
    </font>
    <font>
      <sz val="11"/>
      <color theme="9" tint="-0.249977111117893"/>
      <name val="Aptos Narrow"/>
      <family val="2"/>
      <scheme val="minor"/>
    </font>
    <font>
      <u/>
      <sz val="11"/>
      <color theme="10"/>
      <name val="Aptos Narrow"/>
      <family val="2"/>
      <scheme val="minor"/>
    </font>
    <font>
      <sz val="12"/>
      <color theme="1"/>
      <name val="Aptos Narrow"/>
      <family val="2"/>
      <scheme val="minor"/>
    </font>
    <font>
      <b/>
      <sz val="12"/>
      <color theme="1"/>
      <name val="Aptos Narrow"/>
      <family val="2"/>
      <scheme val="minor"/>
    </font>
    <font>
      <u/>
      <sz val="12"/>
      <color theme="10"/>
      <name val="Aptos Narrow"/>
      <family val="2"/>
      <scheme val="minor"/>
    </font>
    <font>
      <sz val="22"/>
      <color theme="1"/>
      <name val="Aptos Narrow"/>
      <family val="2"/>
      <scheme val="minor"/>
    </font>
    <font>
      <b/>
      <sz val="22"/>
      <color rgb="FF92D050"/>
      <name val="Aptos Narrow"/>
      <family val="2"/>
      <scheme val="minor"/>
    </font>
    <font>
      <sz val="14"/>
      <color theme="1"/>
      <name val="Aptos Narrow"/>
      <family val="2"/>
      <scheme val="minor"/>
    </font>
    <font>
      <sz val="26"/>
      <color theme="1"/>
      <name val="Aptos Narrow"/>
      <family val="2"/>
      <scheme val="minor"/>
    </font>
    <font>
      <sz val="14"/>
      <color theme="9" tint="-0.24994659260841701"/>
      <name val="Aptos Narrow"/>
      <family val="2"/>
      <scheme val="minor"/>
    </font>
    <font>
      <sz val="16"/>
      <color rgb="FF00B050"/>
      <name val="Aptos Narrow"/>
      <family val="2"/>
      <scheme val="minor"/>
    </font>
    <font>
      <u/>
      <sz val="16"/>
      <color rgb="FF00B050"/>
      <name val="Aptos Narrow"/>
      <family val="2"/>
      <scheme val="minor"/>
    </font>
    <font>
      <b/>
      <sz val="16"/>
      <color rgb="FF00B050"/>
      <name val="Aptos Narrow"/>
      <family val="2"/>
      <scheme val="minor"/>
    </font>
    <font>
      <b/>
      <sz val="20"/>
      <color rgb="FF00B050"/>
      <name val="Aptos Narrow"/>
      <family val="2"/>
      <scheme val="minor"/>
    </font>
    <font>
      <sz val="20"/>
      <color theme="9" tint="-0.249977111117893"/>
      <name val="Aptos Narrow"/>
      <family val="2"/>
      <scheme val="minor"/>
    </font>
  </fonts>
  <fills count="5">
    <fill>
      <patternFill patternType="none"/>
    </fill>
    <fill>
      <patternFill patternType="gray125"/>
    </fill>
    <fill>
      <patternFill patternType="solid">
        <fgColor theme="9" tint="-0.249977111117893"/>
        <bgColor indexed="64"/>
      </patternFill>
    </fill>
    <fill>
      <patternFill patternType="solid">
        <fgColor theme="9" tint="0.39997558519241921"/>
        <bgColor indexed="64"/>
      </patternFill>
    </fill>
    <fill>
      <patternFill patternType="solid">
        <fgColor theme="9" tint="0.59996337778862885"/>
        <bgColor indexed="64"/>
      </patternFill>
    </fill>
  </fills>
  <borders count="14">
    <border>
      <left/>
      <right/>
      <top/>
      <bottom/>
      <diagonal/>
    </border>
    <border>
      <left style="thick">
        <color rgb="FF00B050"/>
      </left>
      <right style="thick">
        <color rgb="FF00B050"/>
      </right>
      <top style="thick">
        <color rgb="FF00B050"/>
      </top>
      <bottom style="thick">
        <color rgb="FF00B05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theme="9" tint="-0.24994659260841701"/>
      </left>
      <right style="medium">
        <color theme="9" tint="-0.24994659260841701"/>
      </right>
      <top style="medium">
        <color theme="9" tint="-0.24994659260841701"/>
      </top>
      <bottom style="medium">
        <color theme="9" tint="-0.24994659260841701"/>
      </bottom>
      <diagonal/>
    </border>
  </borders>
  <cellStyleXfs count="4">
    <xf numFmtId="0" fontId="0" fillId="0" borderId="0"/>
    <xf numFmtId="44" fontId="2" fillId="0" borderId="0" applyFont="0" applyFill="0" applyBorder="0" applyAlignment="0" applyProtection="0"/>
    <xf numFmtId="43" fontId="2" fillId="0" borderId="0" applyFont="0" applyFill="0" applyBorder="0" applyAlignment="0" applyProtection="0"/>
    <xf numFmtId="0" fontId="9" fillId="0" borderId="0" applyNumberFormat="0" applyFill="0" applyBorder="0" applyAlignment="0" applyProtection="0"/>
  </cellStyleXfs>
  <cellXfs count="64">
    <xf numFmtId="0" fontId="0" fillId="0" borderId="0" xfId="0"/>
    <xf numFmtId="0" fontId="0" fillId="0" borderId="0" xfId="0" applyProtection="1">
      <protection locked="0"/>
    </xf>
    <xf numFmtId="0" fontId="0" fillId="0" borderId="0" xfId="0" applyAlignment="1" applyProtection="1">
      <alignment vertical="center"/>
      <protection locked="0"/>
    </xf>
    <xf numFmtId="164" fontId="0" fillId="0" borderId="0" xfId="0" applyNumberFormat="1" applyAlignment="1" applyProtection="1">
      <alignment vertical="center"/>
      <protection locked="0"/>
    </xf>
    <xf numFmtId="0" fontId="0" fillId="0" borderId="0" xfId="0" applyAlignment="1">
      <alignment horizontal="centerContinuous"/>
    </xf>
    <xf numFmtId="0" fontId="1" fillId="0" borderId="0" xfId="0" applyFont="1" applyAlignment="1" applyProtection="1">
      <alignment vertical="center"/>
      <protection hidden="1"/>
    </xf>
    <xf numFmtId="0" fontId="0" fillId="0" borderId="0" xfId="0" applyAlignment="1" applyProtection="1">
      <alignment vertical="center"/>
      <protection hidden="1"/>
    </xf>
    <xf numFmtId="0" fontId="0" fillId="0" borderId="0" xfId="0" applyProtection="1">
      <protection hidden="1"/>
    </xf>
    <xf numFmtId="0" fontId="4" fillId="0" borderId="0" xfId="0" applyFont="1"/>
    <xf numFmtId="0" fontId="4" fillId="0" borderId="0" xfId="0" applyFont="1" applyProtection="1">
      <protection locked="0"/>
    </xf>
    <xf numFmtId="0" fontId="5" fillId="0" borderId="0" xfId="0" applyFont="1" applyProtection="1">
      <protection locked="0"/>
    </xf>
    <xf numFmtId="0" fontId="0" fillId="0" borderId="1" xfId="0" applyBorder="1" applyProtection="1">
      <protection locked="0"/>
    </xf>
    <xf numFmtId="0" fontId="3" fillId="2" borderId="0" xfId="0" applyFont="1" applyFill="1" applyAlignment="1" applyProtection="1">
      <alignment horizontal="centerContinuous"/>
      <protection locked="0"/>
    </xf>
    <xf numFmtId="0" fontId="0" fillId="2" borderId="0" xfId="0" applyFill="1" applyAlignment="1" applyProtection="1">
      <alignment horizontal="centerContinuous"/>
      <protection locked="0"/>
    </xf>
    <xf numFmtId="165" fontId="0" fillId="0" borderId="0" xfId="0" applyNumberFormat="1" applyProtection="1">
      <protection locked="0"/>
    </xf>
    <xf numFmtId="44" fontId="0" fillId="0" borderId="0" xfId="1" applyFont="1" applyProtection="1">
      <protection locked="0"/>
    </xf>
    <xf numFmtId="0" fontId="3" fillId="2" borderId="0" xfId="0" applyFont="1" applyFill="1" applyAlignment="1">
      <alignment horizontal="centerContinuous"/>
    </xf>
    <xf numFmtId="166" fontId="0" fillId="0" borderId="0" xfId="0" applyNumberFormat="1" applyProtection="1">
      <protection locked="0"/>
    </xf>
    <xf numFmtId="43" fontId="0" fillId="0" borderId="0" xfId="2" applyFont="1" applyAlignment="1" applyProtection="1">
      <alignment vertical="center"/>
      <protection locked="0"/>
    </xf>
    <xf numFmtId="0" fontId="8" fillId="3" borderId="0" xfId="0" applyFont="1" applyFill="1" applyProtection="1">
      <protection locked="0"/>
    </xf>
    <xf numFmtId="0" fontId="10" fillId="0" borderId="0" xfId="0" applyFont="1"/>
    <xf numFmtId="0" fontId="11" fillId="0" borderId="0" xfId="0" applyFont="1" applyAlignment="1">
      <alignment vertical="top" wrapText="1"/>
    </xf>
    <xf numFmtId="0" fontId="11" fillId="0" borderId="0" xfId="0" applyFont="1" applyAlignment="1">
      <alignment horizontal="center" vertical="top" wrapText="1"/>
    </xf>
    <xf numFmtId="0" fontId="10" fillId="0" borderId="0" xfId="0" applyFont="1" applyAlignment="1">
      <alignment vertical="top" wrapText="1"/>
    </xf>
    <xf numFmtId="0" fontId="10" fillId="0" borderId="0" xfId="0" applyFont="1" applyAlignment="1">
      <alignment horizontal="center" vertical="top" wrapText="1"/>
    </xf>
    <xf numFmtId="0" fontId="10" fillId="0" borderId="5" xfId="0" applyFont="1" applyBorder="1" applyAlignment="1">
      <alignment vertical="top" wrapText="1"/>
    </xf>
    <xf numFmtId="0" fontId="10" fillId="0" borderId="4" xfId="0" applyFont="1" applyBorder="1" applyAlignment="1">
      <alignment vertical="top" wrapText="1"/>
    </xf>
    <xf numFmtId="0" fontId="10" fillId="0" borderId="4" xfId="0" applyFont="1" applyBorder="1" applyAlignment="1">
      <alignment horizontal="center" vertical="top" wrapText="1"/>
    </xf>
    <xf numFmtId="0" fontId="10" fillId="0" borderId="6" xfId="0" applyFont="1" applyBorder="1" applyAlignment="1">
      <alignment horizontal="center" vertical="top" wrapText="1"/>
    </xf>
    <xf numFmtId="0" fontId="10" fillId="0" borderId="2" xfId="0" applyFont="1" applyBorder="1" applyAlignment="1">
      <alignment vertical="top" wrapText="1"/>
    </xf>
    <xf numFmtId="0" fontId="12" fillId="0" borderId="0" xfId="3" quotePrefix="1" applyNumberFormat="1" applyFont="1" applyAlignment="1">
      <alignment horizontal="center" vertical="top" wrapText="1"/>
    </xf>
    <xf numFmtId="0" fontId="10" fillId="0" borderId="3" xfId="0" applyFont="1" applyBorder="1" applyAlignment="1">
      <alignment horizontal="center" vertical="top" wrapText="1"/>
    </xf>
    <xf numFmtId="0" fontId="10" fillId="0" borderId="8" xfId="0" applyFont="1" applyBorder="1" applyAlignment="1">
      <alignment vertical="top" wrapText="1"/>
    </xf>
    <xf numFmtId="0" fontId="10" fillId="0" borderId="7" xfId="0" applyFont="1" applyBorder="1" applyAlignment="1">
      <alignment vertical="top" wrapText="1"/>
    </xf>
    <xf numFmtId="0" fontId="10" fillId="0" borderId="7" xfId="0" applyFont="1" applyBorder="1" applyAlignment="1">
      <alignment horizontal="center" vertical="top" wrapText="1"/>
    </xf>
    <xf numFmtId="0" fontId="12" fillId="0" borderId="7" xfId="3" quotePrefix="1" applyNumberFormat="1" applyFont="1" applyBorder="1" applyAlignment="1">
      <alignment horizontal="center" vertical="top" wrapText="1"/>
    </xf>
    <xf numFmtId="0" fontId="10" fillId="0" borderId="9" xfId="0" applyFont="1" applyBorder="1" applyAlignment="1">
      <alignment horizontal="center" vertical="top" wrapText="1"/>
    </xf>
    <xf numFmtId="0" fontId="10" fillId="0" borderId="10" xfId="0" applyFont="1" applyBorder="1" applyAlignment="1">
      <alignment vertical="top" wrapText="1"/>
    </xf>
    <xf numFmtId="0" fontId="10" fillId="0" borderId="11" xfId="0" applyFont="1" applyBorder="1" applyAlignment="1">
      <alignment vertical="top" wrapText="1"/>
    </xf>
    <xf numFmtId="0" fontId="10" fillId="0" borderId="11" xfId="0" applyFont="1" applyBorder="1" applyAlignment="1">
      <alignment horizontal="center" vertical="top" wrapText="1"/>
    </xf>
    <xf numFmtId="0" fontId="10" fillId="0" borderId="12" xfId="0" applyFont="1" applyBorder="1" applyAlignment="1">
      <alignment horizontal="center" vertical="top" wrapText="1"/>
    </xf>
    <xf numFmtId="14" fontId="0" fillId="0" borderId="0" xfId="0" applyNumberFormat="1" applyAlignment="1" applyProtection="1">
      <alignment vertical="center"/>
      <protection locked="0"/>
    </xf>
    <xf numFmtId="43" fontId="0" fillId="0" borderId="0" xfId="2" applyFont="1" applyFill="1" applyAlignment="1" applyProtection="1">
      <alignment vertical="center"/>
      <protection locked="0"/>
    </xf>
    <xf numFmtId="43" fontId="0" fillId="0" borderId="0" xfId="2" quotePrefix="1" applyFont="1" applyFill="1" applyAlignment="1" applyProtection="1">
      <alignment horizontal="right" vertical="center"/>
      <protection locked="0"/>
    </xf>
    <xf numFmtId="14" fontId="0" fillId="0" borderId="0" xfId="0" quotePrefix="1" applyNumberFormat="1" applyAlignment="1" applyProtection="1">
      <alignment horizontal="right" vertical="center"/>
      <protection locked="0"/>
    </xf>
    <xf numFmtId="0" fontId="13" fillId="0" borderId="0" xfId="0" applyFont="1" applyProtection="1">
      <protection hidden="1"/>
    </xf>
    <xf numFmtId="167" fontId="0" fillId="0" borderId="0" xfId="0" applyNumberFormat="1" applyAlignment="1" applyProtection="1">
      <alignment vertical="center"/>
      <protection hidden="1"/>
    </xf>
    <xf numFmtId="44" fontId="0" fillId="0" borderId="0" xfId="1" applyFont="1" applyFill="1" applyProtection="1">
      <protection locked="0"/>
    </xf>
    <xf numFmtId="0" fontId="6" fillId="0" borderId="0" xfId="0" applyFont="1" applyProtection="1">
      <protection hidden="1"/>
    </xf>
    <xf numFmtId="167" fontId="0" fillId="0" borderId="0" xfId="0" applyNumberFormat="1" applyProtection="1">
      <protection hidden="1"/>
    </xf>
    <xf numFmtId="0" fontId="7" fillId="0" borderId="0" xfId="0" applyFont="1" applyProtection="1">
      <protection hidden="1"/>
    </xf>
    <xf numFmtId="0" fontId="14" fillId="0" borderId="0" xfId="0" applyFont="1" applyProtection="1">
      <protection hidden="1"/>
    </xf>
    <xf numFmtId="0" fontId="0" fillId="0" borderId="0" xfId="1" applyNumberFormat="1" applyFont="1" applyProtection="1">
      <protection locked="0"/>
    </xf>
    <xf numFmtId="0" fontId="16" fillId="0" borderId="0" xfId="0" applyFont="1"/>
    <xf numFmtId="0" fontId="16" fillId="0" borderId="0" xfId="0" applyFont="1" applyAlignment="1">
      <alignment horizontal="centerContinuous"/>
    </xf>
    <xf numFmtId="0" fontId="15" fillId="0" borderId="0" xfId="0" applyFont="1" applyAlignment="1">
      <alignment horizontal="centerContinuous" vertical="center"/>
    </xf>
    <xf numFmtId="0" fontId="0" fillId="0" borderId="0" xfId="0" applyAlignment="1">
      <alignment horizontal="centerContinuous" vertical="center"/>
    </xf>
    <xf numFmtId="0" fontId="18" fillId="0" borderId="0" xfId="0" applyFont="1" applyAlignment="1">
      <alignment horizontal="centerContinuous"/>
    </xf>
    <xf numFmtId="0" fontId="18" fillId="0" borderId="0" xfId="0" quotePrefix="1" applyFont="1" applyAlignment="1">
      <alignment horizontal="centerContinuous"/>
    </xf>
    <xf numFmtId="0" fontId="19" fillId="0" borderId="0" xfId="3" applyFont="1" applyAlignment="1">
      <alignment horizontal="centerContinuous"/>
    </xf>
    <xf numFmtId="0" fontId="20" fillId="0" borderId="0" xfId="0" applyFont="1" applyAlignment="1">
      <alignment horizontal="centerContinuous"/>
    </xf>
    <xf numFmtId="0" fontId="21" fillId="0" borderId="0" xfId="0" applyFont="1" applyAlignment="1">
      <alignment horizontal="centerContinuous" wrapText="1"/>
    </xf>
    <xf numFmtId="0" fontId="17" fillId="4" borderId="13" xfId="0" applyFont="1" applyFill="1" applyBorder="1" applyAlignment="1" applyProtection="1">
      <alignment horizontal="center" vertical="center"/>
      <protection locked="0"/>
    </xf>
    <xf numFmtId="0" fontId="22" fillId="0" borderId="0" xfId="0" applyFont="1" applyAlignment="1">
      <alignment wrapText="1"/>
    </xf>
  </cellXfs>
  <cellStyles count="4">
    <cellStyle name="Hipervínculo" xfId="3" builtinId="8"/>
    <cellStyle name="Millares" xfId="2" builtinId="3"/>
    <cellStyle name="Moneda" xfId="1" builtinId="4"/>
    <cellStyle name="Normal" xfId="0" builtinId="0"/>
  </cellStyles>
  <dxfs count="51">
    <dxf>
      <numFmt numFmtId="167" formatCode=";;;"/>
    </dxf>
    <dxf>
      <numFmt numFmtId="0" formatCode="General"/>
    </dxf>
    <dxf>
      <fill>
        <patternFill>
          <bgColor rgb="FFFFFF00"/>
        </patternFill>
      </fill>
    </dxf>
    <dxf>
      <fill>
        <patternFill patternType="none">
          <bgColor auto="1"/>
        </patternFill>
      </fill>
    </dxf>
    <dxf>
      <fill>
        <patternFill>
          <bgColor rgb="FFFFFF00"/>
        </patternFill>
      </fill>
    </dxf>
    <dxf>
      <font>
        <b/>
        <i val="0"/>
        <color rgb="FF00B050"/>
      </font>
    </dxf>
    <dxf>
      <font>
        <b/>
        <i val="0"/>
        <color rgb="FF00B050"/>
      </font>
    </dxf>
    <dxf>
      <font>
        <color rgb="FFFF0000"/>
      </font>
    </dxf>
    <dxf>
      <font>
        <b/>
        <i val="0"/>
        <color rgb="FF00B050"/>
      </font>
    </dxf>
    <dxf>
      <font>
        <color rgb="FFFF0000"/>
      </font>
    </dxf>
    <dxf>
      <font>
        <b/>
        <i val="0"/>
        <color rgb="FF00B050"/>
      </font>
    </dxf>
    <dxf>
      <font>
        <color rgb="FFFF0000"/>
      </font>
    </dxf>
    <dxf>
      <font>
        <b/>
        <i val="0"/>
        <color rgb="FF00B050"/>
      </font>
    </dxf>
    <dxf>
      <font>
        <color rgb="FFFF0000"/>
      </font>
    </dxf>
    <dxf>
      <font>
        <b/>
        <i val="0"/>
        <color rgb="FF00B050"/>
      </font>
    </dxf>
    <dxf>
      <font>
        <color rgb="FFFF0000"/>
      </font>
    </dxf>
    <dxf>
      <font>
        <b/>
        <i val="0"/>
        <color rgb="FF00B050"/>
      </font>
    </dxf>
    <dxf>
      <numFmt numFmtId="0" formatCode="General"/>
      <protection locked="0" hidden="0"/>
    </dxf>
    <dxf>
      <protection locked="0" hidden="0"/>
    </dxf>
    <dxf>
      <numFmt numFmtId="0" formatCode="General"/>
      <protection locked="0" hidden="0"/>
    </dxf>
    <dxf>
      <protection locked="0" hidden="0"/>
    </dxf>
    <dxf>
      <protection locked="0" hidden="0"/>
    </dxf>
    <dxf>
      <numFmt numFmtId="165" formatCode="00000"/>
      <protection locked="0" hidden="0"/>
    </dxf>
    <dxf>
      <protection locked="0" hidden="0"/>
    </dxf>
    <dxf>
      <protection locked="0" hidden="0"/>
    </dxf>
    <dxf>
      <protection locked="0" hidden="0"/>
    </dxf>
    <dxf>
      <protection locked="0" hidden="0"/>
    </dxf>
    <dxf>
      <numFmt numFmtId="165" formatCode="00000"/>
      <protection locked="0" hidden="0"/>
    </dxf>
    <dxf>
      <protection locked="0" hidden="0"/>
    </dxf>
    <dxf>
      <protection locked="0" hidden="0"/>
    </dxf>
    <dxf>
      <numFmt numFmtId="0" formatCode="General"/>
      <fill>
        <patternFill patternType="none">
          <fgColor indexed="64"/>
          <bgColor auto="1"/>
        </patternFill>
      </fill>
      <protection locked="0" hidden="0"/>
    </dxf>
    <dxf>
      <numFmt numFmtId="0" formatCode="General"/>
      <fill>
        <patternFill patternType="none">
          <fgColor indexed="64"/>
          <bgColor auto="1"/>
        </patternFill>
      </fill>
      <protection locked="0" hidden="0"/>
    </dxf>
    <dxf>
      <fill>
        <patternFill patternType="none">
          <fgColor indexed="64"/>
          <bgColor auto="1"/>
        </patternFill>
      </fill>
      <protection locked="0" hidden="0"/>
    </dxf>
    <dxf>
      <fill>
        <patternFill patternType="none">
          <fgColor indexed="64"/>
          <bgColor auto="1"/>
        </patternFill>
      </fill>
      <protection locked="0" hidden="0"/>
    </dxf>
    <dxf>
      <fill>
        <patternFill patternType="none">
          <fgColor indexed="64"/>
          <bgColor auto="1"/>
        </patternFill>
      </fill>
      <protection locked="0" hidden="0"/>
    </dxf>
    <dxf>
      <numFmt numFmtId="165" formatCode="00000"/>
      <fill>
        <patternFill patternType="none">
          <fgColor indexed="64"/>
          <bgColor auto="1"/>
        </patternFill>
      </fill>
      <protection locked="0" hidden="0"/>
    </dxf>
    <dxf>
      <protection locked="0" hidden="0"/>
    </dxf>
    <dxf>
      <protection locked="0" hidden="0"/>
    </dxf>
    <dxf>
      <font>
        <b val="0"/>
        <i val="0"/>
        <strike val="0"/>
        <condense val="0"/>
        <extend val="0"/>
        <outline val="0"/>
        <shadow val="0"/>
        <u val="none"/>
        <vertAlign val="baseline"/>
        <sz val="11"/>
        <color theme="1"/>
        <name val="Aptos Narrow"/>
        <family val="2"/>
        <scheme val="minor"/>
      </font>
      <alignment horizontal="general" vertical="center" textRotation="0" wrapText="0" indent="0" justifyLastLine="0" shrinkToFit="0" readingOrder="0"/>
      <protection locked="0" hidden="0"/>
    </dxf>
    <dxf>
      <fill>
        <patternFill patternType="none">
          <fgColor indexed="64"/>
          <bgColor auto="1"/>
        </patternFill>
      </fill>
      <alignment vertical="center" textRotation="0" wrapText="0" indent="0" justifyLastLine="0" shrinkToFit="0" readingOrder="0"/>
      <protection locked="0" hidden="0"/>
    </dxf>
    <dxf>
      <font>
        <b val="0"/>
        <i val="0"/>
        <strike val="0"/>
        <condense val="0"/>
        <extend val="0"/>
        <outline val="0"/>
        <shadow val="0"/>
        <u val="none"/>
        <vertAlign val="baseline"/>
        <sz val="11"/>
        <color theme="1"/>
        <name val="Aptos Narrow"/>
        <family val="2"/>
        <scheme val="minor"/>
      </font>
      <alignment horizontal="general" vertical="center" textRotation="0" wrapText="0" indent="0" justifyLastLine="0" shrinkToFit="0" readingOrder="0"/>
      <protection locked="0" hidden="0"/>
    </dxf>
    <dxf>
      <fill>
        <patternFill patternType="none">
          <fgColor indexed="64"/>
          <bgColor auto="1"/>
        </patternFill>
      </fill>
      <alignment vertical="center" textRotation="0" wrapText="0" indent="0" justifyLastLine="0" shrinkToFit="0" readingOrder="0"/>
      <protection locked="0" hidden="0"/>
    </dxf>
    <dxf>
      <alignment horizontal="general" vertical="center" textRotation="0" wrapText="0" indent="0" justifyLastLine="0" shrinkToFit="0" readingOrder="0"/>
      <protection locked="0" hidden="0"/>
    </dxf>
    <dxf>
      <numFmt numFmtId="19" formatCode="dd/mm/yyyy"/>
      <fill>
        <patternFill patternType="none">
          <fgColor indexed="64"/>
          <bgColor auto="1"/>
        </patternFill>
      </fill>
      <alignment vertical="center" textRotation="0" wrapText="0" indent="0" justifyLastLine="0" shrinkToFit="0" readingOrder="0"/>
      <protection locked="0" hidden="0"/>
    </dxf>
    <dxf>
      <alignment horizontal="general" vertical="center" textRotation="0" wrapText="0" indent="0" justifyLastLine="0" shrinkToFit="0" readingOrder="0"/>
      <protection locked="0" hidden="0"/>
    </dxf>
    <dxf>
      <numFmt numFmtId="164" formatCode="0000"/>
      <alignment vertical="center" textRotation="0" wrapText="0" indent="0" justifyLastLine="0" shrinkToFit="0" readingOrder="0"/>
      <protection locked="0" hidden="0"/>
    </dxf>
    <dxf>
      <alignment horizontal="general" vertical="center" textRotation="0" wrapText="0" indent="0" justifyLastLine="0" shrinkToFit="0" readingOrder="0"/>
      <protection locked="0" hidden="0"/>
    </dxf>
    <dxf>
      <alignment vertical="center" textRotation="0" wrapText="0" indent="0" justifyLastLine="0" shrinkToFit="0" readingOrder="0"/>
      <protection locked="0" hidden="0"/>
    </dxf>
    <dxf>
      <protection locked="0" hidden="0"/>
    </dxf>
    <dxf>
      <protection locked="0" hidden="0"/>
    </dxf>
    <dxf>
      <alignment horizontal="general" vertical="center" textRotation="0" wrapText="0" indent="0" justifyLastLine="0" shrinkToFit="0" readingOrder="0"/>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excelplantillas.es/"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excelplantillas.es/"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excelplantillas.es/"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excelplantillas.es/"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8709660</xdr:colOff>
      <xdr:row>0</xdr:row>
      <xdr:rowOff>289560</xdr:rowOff>
    </xdr:from>
    <xdr:to>
      <xdr:col>2</xdr:col>
      <xdr:colOff>266700</xdr:colOff>
      <xdr:row>1</xdr:row>
      <xdr:rowOff>266700</xdr:rowOff>
    </xdr:to>
    <xdr:pic>
      <xdr:nvPicPr>
        <xdr:cNvPr id="2" name="Imagen 1">
          <a:hlinkClick xmlns:r="http://schemas.openxmlformats.org/officeDocument/2006/relationships" r:id="rId1"/>
          <a:extLst>
            <a:ext uri="{FF2B5EF4-FFF2-40B4-BE49-F238E27FC236}">
              <a16:creationId xmlns:a16="http://schemas.microsoft.com/office/drawing/2014/main" id="{FDC34F0B-3992-4F27-B038-22D0119DF03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02140" y="289560"/>
          <a:ext cx="2095500" cy="30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685800</xdr:colOff>
      <xdr:row>0</xdr:row>
      <xdr:rowOff>0</xdr:rowOff>
    </xdr:from>
    <xdr:to>
      <xdr:col>14</xdr:col>
      <xdr:colOff>38100</xdr:colOff>
      <xdr:row>0</xdr:row>
      <xdr:rowOff>510540</xdr:rowOff>
    </xdr:to>
    <xdr:pic>
      <xdr:nvPicPr>
        <xdr:cNvPr id="2" name="Imagen 1">
          <a:hlinkClick xmlns:r="http://schemas.openxmlformats.org/officeDocument/2006/relationships" r:id="rId1"/>
          <a:extLst>
            <a:ext uri="{FF2B5EF4-FFF2-40B4-BE49-F238E27FC236}">
              <a16:creationId xmlns:a16="http://schemas.microsoft.com/office/drawing/2014/main" id="{D761A36F-5D63-4146-94FA-8231FA4622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43925" y="0"/>
          <a:ext cx="2514600" cy="5105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0</xdr:colOff>
      <xdr:row>0</xdr:row>
      <xdr:rowOff>0</xdr:rowOff>
    </xdr:from>
    <xdr:to>
      <xdr:col>12</xdr:col>
      <xdr:colOff>142875</xdr:colOff>
      <xdr:row>0</xdr:row>
      <xdr:rowOff>510540</xdr:rowOff>
    </xdr:to>
    <xdr:pic>
      <xdr:nvPicPr>
        <xdr:cNvPr id="2" name="Imagen 1">
          <a:hlinkClick xmlns:r="http://schemas.openxmlformats.org/officeDocument/2006/relationships" r:id="rId1"/>
          <a:extLst>
            <a:ext uri="{FF2B5EF4-FFF2-40B4-BE49-F238E27FC236}">
              <a16:creationId xmlns:a16="http://schemas.microsoft.com/office/drawing/2014/main" id="{D9805D38-95EE-4335-9D94-C7C84B5DB3E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05725" y="0"/>
          <a:ext cx="2514600" cy="51054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514350</xdr:colOff>
      <xdr:row>0</xdr:row>
      <xdr:rowOff>9525</xdr:rowOff>
    </xdr:from>
    <xdr:to>
      <xdr:col>15</xdr:col>
      <xdr:colOff>657225</xdr:colOff>
      <xdr:row>0</xdr:row>
      <xdr:rowOff>520065</xdr:rowOff>
    </xdr:to>
    <xdr:pic>
      <xdr:nvPicPr>
        <xdr:cNvPr id="2" name="Imagen 1">
          <a:hlinkClick xmlns:r="http://schemas.openxmlformats.org/officeDocument/2006/relationships" r:id="rId1"/>
          <a:extLst>
            <a:ext uri="{FF2B5EF4-FFF2-40B4-BE49-F238E27FC236}">
              <a16:creationId xmlns:a16="http://schemas.microsoft.com/office/drawing/2014/main" id="{8BDFA0F8-BEBF-44E2-AB61-E584FFB7158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791700" y="9525"/>
          <a:ext cx="2514600" cy="51054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579120</xdr:colOff>
      <xdr:row>0</xdr:row>
      <xdr:rowOff>7620</xdr:rowOff>
    </xdr:from>
    <xdr:to>
      <xdr:col>5</xdr:col>
      <xdr:colOff>1524000</xdr:colOff>
      <xdr:row>2</xdr:row>
      <xdr:rowOff>121920</xdr:rowOff>
    </xdr:to>
    <xdr:pic>
      <xdr:nvPicPr>
        <xdr:cNvPr id="2" name="Imagen 1">
          <a:hlinkClick xmlns:r="http://schemas.openxmlformats.org/officeDocument/2006/relationships" r:id="rId1"/>
          <a:extLst>
            <a:ext uri="{FF2B5EF4-FFF2-40B4-BE49-F238E27FC236}">
              <a16:creationId xmlns:a16="http://schemas.microsoft.com/office/drawing/2014/main" id="{D6B43A0C-EED2-4EB0-8FB9-78A790C57F6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37860" y="7620"/>
          <a:ext cx="2514600" cy="51054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408E73D-7A69-4C9B-9E8E-FC97E4B09022}" name="Tabla1" displayName="Tabla1" ref="B5:F26" totalsRowCount="1" headerRowDxfId="50" dataDxfId="49" totalsRowDxfId="48">
  <autoFilter ref="B5:F25" xr:uid="{340FAA25-59F0-4834-A2C1-E1961E9A6DAC}"/>
  <tableColumns count="5">
    <tableColumn id="1" xr3:uid="{43747FBE-291D-4643-9DBC-CA1CB2BC71AC}" name="N Orden" totalsRowLabel="Total" dataDxfId="47" totalsRowDxfId="46"/>
    <tableColumn id="2" xr3:uid="{B9A444B4-1D35-4B06-B55A-3C8CB759CE73}" name="ID_Cliente" dataDxfId="45" totalsRowDxfId="44"/>
    <tableColumn id="3" xr3:uid="{55648B13-F769-4DE0-8F7D-917084F69D39}" name="Fecha Alta" dataDxfId="43" totalsRowDxfId="42"/>
    <tableColumn id="4" xr3:uid="{6E6A8F50-A274-47E4-BD7B-87F60B53DBCB}" name="Factura Media" totalsRowFunction="sum" dataDxfId="41" totalsRowDxfId="40" dataCellStyle="Millares" totalsRowCellStyle="Millares"/>
    <tableColumn id="5" xr3:uid="{D191B3B3-EBF1-44CF-A274-55F6723A787F}" name="Total Facturado" totalsRowFunction="sum" dataDxfId="39" totalsRowDxfId="38" dataCellStyle="Millares" totalsRowCellStyle="Millares"/>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90797CF-B113-462E-9A60-BED177A6701F}" name="Informe" displayName="Informe" ref="B7:G16" totalsRowShown="0" headerRowDxfId="37" dataDxfId="36">
  <autoFilter ref="B7:G16" xr:uid="{E90797CF-B113-462E-9A60-BED177A6701F}"/>
  <tableColumns count="6">
    <tableColumn id="1" xr3:uid="{CE449F8D-3999-4E5B-AECA-E5C9E69628E5}" name="ID Cliente" dataDxfId="35"/>
    <tableColumn id="2" xr3:uid="{9037527E-47E5-4DDF-BA5A-C603398AA1C0}" name="Nombre" dataDxfId="34"/>
    <tableColumn id="3" xr3:uid="{07440DC9-F78B-4E7E-B21D-EAB321AF6D53}" name="Total Facturado" dataDxfId="33" dataCellStyle="Moneda"/>
    <tableColumn id="4" xr3:uid="{E2F4E1D2-29C8-48B5-9BCF-9C0E55250F29}" name="Nº Facturas" dataDxfId="32"/>
    <tableColumn id="5" xr3:uid="{B7EB472D-303B-4C5F-95AA-0D475C32FA6D}" name="T.Facturado REAL" dataDxfId="31">
      <calculatedColumnFormula>Informe[[#This Row],[Nº Facturas]]</calculatedColumnFormula>
    </tableColumn>
    <tableColumn id="6" xr3:uid="{995457ED-EB7D-4CA6-95AA-B2BDBAFB28BF}" name="NºFact. REAL" dataDxfId="30"/>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DF94A3C-B08C-4CFF-8C79-263AD19BEC02}" name="TablaDatos" displayName="TablaDatos" ref="J7:L18" totalsRowShown="0" headerRowDxfId="29" dataDxfId="28">
  <autoFilter ref="J7:L18" xr:uid="{8DF94A3C-B08C-4CFF-8C79-263AD19BEC02}"/>
  <tableColumns count="3">
    <tableColumn id="1" xr3:uid="{074445AB-3AF8-4275-B201-186E919039FA}" name="ID Cliente" dataDxfId="27"/>
    <tableColumn id="2" xr3:uid="{F288070F-F057-4C08-A6E0-908FF40A8314}" name="Nombre" dataDxfId="26"/>
    <tableColumn id="3" xr3:uid="{259C2811-77DD-4569-8F3B-307BBD057D10}" name="Importe" dataDxfId="25" dataCellStyle="Moneda"/>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AE9E22-37E1-4442-91EA-FF8559B602CE}" name="Tabla4" displayName="Tabla4" ref="B7:G12" totalsRowShown="0" headerRowDxfId="24" dataDxfId="23">
  <autoFilter ref="B7:G12" xr:uid="{9DAE9E22-37E1-4442-91EA-FF8559B602CE}"/>
  <tableColumns count="6">
    <tableColumn id="1" xr3:uid="{75B7A6BD-3469-450E-A5C2-7DFC2C0CD08C}" name="ID Cliente" dataDxfId="22"/>
    <tableColumn id="2" xr3:uid="{1F79A5D1-7217-48C3-9258-44615E6CD07D}" name="Nombre" dataDxfId="21"/>
    <tableColumn id="3" xr3:uid="{E07761D8-03F6-4741-986A-1424E9154A3A}" name="Total" dataDxfId="20" dataCellStyle="Moneda"/>
    <tableColumn id="4" xr3:uid="{AA7BE1A3-EEED-4658-A8F5-F0CA418A1180}" name="Nº Facturas" dataDxfId="19"/>
    <tableColumn id="5" xr3:uid="{B1A1B31B-7D83-4810-981A-D0441266CA06}" name="Riesgo" dataDxfId="18"/>
    <tableColumn id="6" xr3:uid="{6840C8EC-B679-4EC4-A302-D19609747749}" name="¿Sospechoso?" dataDxfId="17"/>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excelplantillas.es/"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F810B-87C8-4822-B3DC-A6E6999AD947}">
  <sheetPr codeName="Hoja1">
    <tabColor theme="9" tint="0.79998168889431442"/>
  </sheetPr>
  <dimension ref="A1:C11"/>
  <sheetViews>
    <sheetView showGridLines="0" showRowColHeaders="0" tabSelected="1" workbookViewId="0">
      <selection activeCell="B1" sqref="B1"/>
    </sheetView>
  </sheetViews>
  <sheetFormatPr baseColWidth="10" defaultColWidth="0" defaultRowHeight="25.8" zeroHeight="1" x14ac:dyDescent="0.5"/>
  <cols>
    <col min="1" max="1" width="11.5546875" customWidth="1"/>
    <col min="2" max="2" width="153.6640625" style="63" customWidth="1"/>
    <col min="3" max="3" width="11.5546875" customWidth="1"/>
    <col min="4" max="16384" width="11.5546875" hidden="1"/>
  </cols>
  <sheetData>
    <row r="1" spans="2:2" x14ac:dyDescent="0.5"/>
    <row r="2" spans="2:2" x14ac:dyDescent="0.5"/>
    <row r="3" spans="2:2" x14ac:dyDescent="0.5"/>
    <row r="4" spans="2:2" ht="51.6" x14ac:dyDescent="0.5">
      <c r="B4" s="63" t="s">
        <v>34</v>
      </c>
    </row>
    <row r="5" spans="2:2" x14ac:dyDescent="0.5">
      <c r="B5" s="63" t="s">
        <v>108</v>
      </c>
    </row>
    <row r="6" spans="2:2" x14ac:dyDescent="0.5">
      <c r="B6" s="63" t="s">
        <v>104</v>
      </c>
    </row>
    <row r="7" spans="2:2" x14ac:dyDescent="0.5">
      <c r="B7" s="63" t="s">
        <v>106</v>
      </c>
    </row>
    <row r="8" spans="2:2" x14ac:dyDescent="0.5">
      <c r="B8" s="63" t="s">
        <v>105</v>
      </c>
    </row>
    <row r="9" spans="2:2" x14ac:dyDescent="0.5"/>
    <row r="10" spans="2:2" ht="51.6" x14ac:dyDescent="0.5">
      <c r="B10" s="63" t="s">
        <v>107</v>
      </c>
    </row>
    <row r="11" spans="2:2" x14ac:dyDescent="0.5"/>
  </sheetData>
  <sheetProtection sheet="1" objects="1" scenarios="1" selectLockedCells="1" selectUn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FAA25-59F0-4834-A2C1-E1961E9A6DAC}">
  <sheetPr codeName="Hoja2"/>
  <dimension ref="A1:R29"/>
  <sheetViews>
    <sheetView showGridLines="0" zoomScale="80" zoomScaleNormal="80" workbookViewId="0">
      <selection activeCell="B6" sqref="B6"/>
    </sheetView>
  </sheetViews>
  <sheetFormatPr baseColWidth="10" defaultColWidth="0" defaultRowHeight="14.4" zeroHeight="1" x14ac:dyDescent="0.3"/>
  <cols>
    <col min="1" max="1" width="3.33203125" style="1" customWidth="1"/>
    <col min="2" max="4" width="11.5546875" style="1" customWidth="1"/>
    <col min="5" max="5" width="14.6640625" style="1" customWidth="1"/>
    <col min="6" max="6" width="15.77734375" style="1" customWidth="1"/>
    <col min="7" max="15" width="11.5546875" style="1" customWidth="1"/>
    <col min="16" max="16" width="11.5546875" style="7" hidden="1" customWidth="1"/>
    <col min="17" max="18" width="1" style="7" hidden="1" customWidth="1"/>
    <col min="19" max="16384" width="11.5546875" style="1" hidden="1"/>
  </cols>
  <sheetData>
    <row r="1" spans="2:18" customFormat="1" ht="49.95" customHeight="1" x14ac:dyDescent="0.45">
      <c r="B1" s="8" t="s">
        <v>36</v>
      </c>
      <c r="E1" s="4"/>
      <c r="F1" s="4"/>
      <c r="G1" s="4"/>
      <c r="H1" s="4"/>
      <c r="I1" s="4"/>
      <c r="J1" s="4"/>
      <c r="K1" s="4"/>
      <c r="L1" s="4"/>
      <c r="M1" s="4"/>
      <c r="N1" s="4"/>
      <c r="O1" s="4"/>
      <c r="P1" s="7"/>
      <c r="Q1" s="7"/>
      <c r="R1" s="7"/>
    </row>
    <row r="2" spans="2:18" customFormat="1" x14ac:dyDescent="0.3">
      <c r="P2" s="7"/>
      <c r="Q2" s="7"/>
      <c r="R2" s="7"/>
    </row>
    <row r="3" spans="2:18" customFormat="1" ht="28.8" x14ac:dyDescent="0.55000000000000004">
      <c r="H3" s="45" t="str">
        <f>IF(AND(ordenado=1,duplicados=1,Fechas=1,Medias=1,Totales=1),"✔ Sistema restaurado. Clave: 482","")</f>
        <v/>
      </c>
      <c r="P3" s="7"/>
      <c r="Q3" s="7"/>
      <c r="R3" s="7"/>
    </row>
    <row r="4" spans="2:18" customFormat="1" ht="18" x14ac:dyDescent="0.35">
      <c r="B4" s="16" t="s">
        <v>38</v>
      </c>
      <c r="C4" s="16"/>
      <c r="D4" s="16"/>
      <c r="E4" s="16"/>
      <c r="F4" s="16"/>
      <c r="P4" s="7"/>
      <c r="Q4" s="7"/>
      <c r="R4" s="7"/>
    </row>
    <row r="5" spans="2:18" s="2" customFormat="1" ht="16.8" customHeight="1" x14ac:dyDescent="0.3">
      <c r="B5" s="2" t="s">
        <v>5</v>
      </c>
      <c r="C5" s="2" t="s">
        <v>0</v>
      </c>
      <c r="D5" s="2" t="s">
        <v>1</v>
      </c>
      <c r="E5" s="2" t="s">
        <v>2</v>
      </c>
      <c r="F5" s="2" t="s">
        <v>3</v>
      </c>
      <c r="P5" s="6"/>
      <c r="Q5" s="6"/>
      <c r="R5" s="6"/>
    </row>
    <row r="6" spans="2:18" s="2" customFormat="1" ht="16.8" customHeight="1" x14ac:dyDescent="0.3">
      <c r="B6" s="2">
        <v>1</v>
      </c>
      <c r="C6" s="3">
        <v>1</v>
      </c>
      <c r="D6" s="41">
        <v>45718</v>
      </c>
      <c r="E6" s="42">
        <v>123</v>
      </c>
      <c r="F6" s="42">
        <v>897</v>
      </c>
      <c r="P6" s="6"/>
      <c r="Q6" s="46" cm="1">
        <f t="array" ref="Q6">(SUMPRODUCT(--(B7:B25&gt;B6:B24))=ROWS(B6:B24))*1</f>
        <v>0</v>
      </c>
      <c r="R6" s="46" t="s">
        <v>9</v>
      </c>
    </row>
    <row r="7" spans="2:18" s="2" customFormat="1" ht="16.8" customHeight="1" x14ac:dyDescent="0.3">
      <c r="B7" s="2">
        <v>2</v>
      </c>
      <c r="C7" s="3">
        <v>2</v>
      </c>
      <c r="D7" s="41">
        <v>45719</v>
      </c>
      <c r="E7" s="43" t="s">
        <v>4</v>
      </c>
      <c r="F7" s="42">
        <v>673</v>
      </c>
      <c r="H7" s="5" t="str">
        <f>IF(ordenado=1,
   "✔ Primera columna correcta", "❌ El orden importa más de lo que parece.")</f>
        <v>❌ El orden importa más de lo que parece.</v>
      </c>
      <c r="P7" s="6"/>
      <c r="Q7" s="46" cm="1">
        <f t="array" ref="Q7">(SUMPRODUCT(--(COUNTIF(Tabla1[ID_Cliente],Tabla1[ID_Cliente])&gt;1))=0)*1</f>
        <v>0</v>
      </c>
      <c r="R7" s="46" t="s">
        <v>10</v>
      </c>
    </row>
    <row r="8" spans="2:18" s="2" customFormat="1" ht="16.8" customHeight="1" x14ac:dyDescent="0.3">
      <c r="B8" s="2">
        <v>4</v>
      </c>
      <c r="C8" s="3">
        <v>9</v>
      </c>
      <c r="D8" s="41">
        <v>45720</v>
      </c>
      <c r="E8" s="42">
        <v>45.9</v>
      </c>
      <c r="F8" s="42">
        <v>70.8</v>
      </c>
      <c r="H8" s="6"/>
      <c r="P8" s="6"/>
      <c r="Q8" s="46" cm="1">
        <f t="array" ref="Q8">(SUMPRODUCT(--ISNUMBER(Tabla1[Fecha Alta]))=ROWS(Tabla1[Fecha Alta]))*1</f>
        <v>0</v>
      </c>
      <c r="R8" s="46"/>
    </row>
    <row r="9" spans="2:18" s="2" customFormat="1" ht="16.8" customHeight="1" x14ac:dyDescent="0.3">
      <c r="B9" s="2">
        <v>8</v>
      </c>
      <c r="C9" s="3">
        <v>10</v>
      </c>
      <c r="D9" s="41">
        <v>45721</v>
      </c>
      <c r="E9" s="42">
        <v>300.01</v>
      </c>
      <c r="F9" s="42">
        <v>500.45</v>
      </c>
      <c r="H9" s="5" t="str">
        <f>IF(duplicados=1,"✔ Segunda columna correcta", "❌ ¿Todos los identificadores son realmente únicos?")</f>
        <v>❌ ¿Todos los identificadores son realmente únicos?</v>
      </c>
      <c r="P9" s="6"/>
      <c r="Q9" s="46">
        <f>(COUNT(Tabla1[Factura Media])=COUNTA(Tabla1[Factura Media]))*1</f>
        <v>0</v>
      </c>
      <c r="R9" s="46"/>
    </row>
    <row r="10" spans="2:18" s="2" customFormat="1" ht="16.8" customHeight="1" x14ac:dyDescent="0.3">
      <c r="B10" s="2">
        <v>9</v>
      </c>
      <c r="C10" s="3">
        <v>11</v>
      </c>
      <c r="D10" s="41">
        <v>45722</v>
      </c>
      <c r="E10" s="43" t="s">
        <v>7</v>
      </c>
      <c r="F10" s="42">
        <v>230.78</v>
      </c>
      <c r="H10" s="6"/>
      <c r="P10" s="6"/>
      <c r="Q10" s="46">
        <f>(COUNT(Tabla1[Total Facturado])=COUNTA(Tabla1[Total Facturado]))*1</f>
        <v>0</v>
      </c>
      <c r="R10" s="46"/>
    </row>
    <row r="11" spans="2:18" s="2" customFormat="1" ht="16.8" customHeight="1" x14ac:dyDescent="0.3">
      <c r="B11" s="2">
        <v>14</v>
      </c>
      <c r="C11" s="3">
        <v>22</v>
      </c>
      <c r="D11" s="41">
        <v>45723</v>
      </c>
      <c r="E11" s="42">
        <v>231</v>
      </c>
      <c r="F11" s="42">
        <v>459</v>
      </c>
      <c r="H11" s="5" t="str">
        <f>IF(Fechas=1,
   "✔ Tercera columna correcta", "❌ No todo lo que parece fecha… lo es.")</f>
        <v>❌ No todo lo que parece fecha… lo es.</v>
      </c>
      <c r="P11" s="6"/>
      <c r="Q11" s="6"/>
      <c r="R11" s="6"/>
    </row>
    <row r="12" spans="2:18" s="2" customFormat="1" ht="16.8" customHeight="1" x14ac:dyDescent="0.3">
      <c r="B12" s="2">
        <v>7</v>
      </c>
      <c r="C12" s="3">
        <v>24</v>
      </c>
      <c r="D12" s="41">
        <v>45724</v>
      </c>
      <c r="E12" s="42">
        <v>90.08</v>
      </c>
      <c r="F12" s="42">
        <v>120</v>
      </c>
      <c r="H12" s="6"/>
      <c r="P12" s="6"/>
      <c r="Q12" s="6"/>
      <c r="R12" s="6"/>
    </row>
    <row r="13" spans="2:18" s="2" customFormat="1" ht="16.8" customHeight="1" x14ac:dyDescent="0.3">
      <c r="B13" s="2">
        <v>10</v>
      </c>
      <c r="C13" s="3">
        <v>25</v>
      </c>
      <c r="D13" s="41">
        <v>45725</v>
      </c>
      <c r="E13" s="42">
        <v>99.68</v>
      </c>
      <c r="F13" s="42">
        <v>145.9</v>
      </c>
      <c r="H13" s="5" t="str">
        <f>IF(Medias=1,
   "✔ Cuarta columna correcta", "❌ Los números pueden engañar si no están bien interpretados.")</f>
        <v>❌ Los números pueden engañar si no están bien interpretados.</v>
      </c>
      <c r="P13" s="6"/>
      <c r="Q13" s="6"/>
      <c r="R13" s="6"/>
    </row>
    <row r="14" spans="2:18" s="2" customFormat="1" ht="16.8" customHeight="1" x14ac:dyDescent="0.3">
      <c r="B14" s="2">
        <v>19</v>
      </c>
      <c r="C14" s="3">
        <v>31</v>
      </c>
      <c r="D14" s="41">
        <v>45726</v>
      </c>
      <c r="E14" s="42">
        <v>290</v>
      </c>
      <c r="F14" s="42">
        <v>300</v>
      </c>
      <c r="H14" s="6"/>
      <c r="P14" s="6"/>
      <c r="Q14" s="6"/>
      <c r="R14" s="6"/>
    </row>
    <row r="15" spans="2:18" s="2" customFormat="1" ht="16.8" customHeight="1" x14ac:dyDescent="0.3">
      <c r="B15" s="2">
        <v>12</v>
      </c>
      <c r="C15" s="3">
        <v>33</v>
      </c>
      <c r="D15" s="41">
        <v>45727</v>
      </c>
      <c r="E15" s="42">
        <v>45</v>
      </c>
      <c r="F15" s="42">
        <v>100.07</v>
      </c>
      <c r="H15" s="5" t="str">
        <f>IF(Totales=1,
   "✔ Quinta columna correcta", "❌ Pequeñas diferencias… grandes consecuencias.")</f>
        <v>❌ Pequeñas diferencias… grandes consecuencias.</v>
      </c>
      <c r="P15" s="6"/>
      <c r="Q15" s="6"/>
      <c r="R15" s="6"/>
    </row>
    <row r="16" spans="2:18" s="2" customFormat="1" ht="16.8" customHeight="1" x14ac:dyDescent="0.3">
      <c r="B16" s="2">
        <v>5</v>
      </c>
      <c r="C16" s="3">
        <v>34</v>
      </c>
      <c r="D16" s="41">
        <v>45728</v>
      </c>
      <c r="E16" s="42">
        <v>76</v>
      </c>
      <c r="F16" s="42">
        <v>90.88</v>
      </c>
      <c r="P16" s="6"/>
      <c r="Q16" s="6"/>
      <c r="R16" s="6"/>
    </row>
    <row r="17" spans="2:18" s="2" customFormat="1" ht="16.8" customHeight="1" x14ac:dyDescent="0.3">
      <c r="B17" s="2">
        <v>13</v>
      </c>
      <c r="C17" s="3">
        <v>100</v>
      </c>
      <c r="D17" s="44" t="s">
        <v>43</v>
      </c>
      <c r="E17" s="42">
        <v>87</v>
      </c>
      <c r="F17" s="42">
        <v>134.02000000000001</v>
      </c>
      <c r="P17" s="6"/>
      <c r="Q17" s="6"/>
      <c r="R17" s="6"/>
    </row>
    <row r="18" spans="2:18" s="2" customFormat="1" ht="16.8" customHeight="1" x14ac:dyDescent="0.3">
      <c r="B18" s="2">
        <v>20</v>
      </c>
      <c r="C18" s="3">
        <v>45</v>
      </c>
      <c r="D18" s="41">
        <v>45730</v>
      </c>
      <c r="E18" s="42">
        <v>90.76</v>
      </c>
      <c r="F18" s="43" t="s">
        <v>8</v>
      </c>
      <c r="P18" s="6"/>
      <c r="Q18" s="6"/>
      <c r="R18" s="6"/>
    </row>
    <row r="19" spans="2:18" s="2" customFormat="1" ht="16.8" customHeight="1" x14ac:dyDescent="0.3">
      <c r="B19" s="2">
        <v>3</v>
      </c>
      <c r="C19" s="3">
        <v>56</v>
      </c>
      <c r="D19" s="41">
        <v>45731</v>
      </c>
      <c r="E19" s="42">
        <v>128.69999999999999</v>
      </c>
      <c r="F19" s="42">
        <v>209.87</v>
      </c>
      <c r="P19" s="6"/>
      <c r="Q19" s="6"/>
      <c r="R19" s="6"/>
    </row>
    <row r="20" spans="2:18" s="2" customFormat="1" ht="16.8" customHeight="1" x14ac:dyDescent="0.3">
      <c r="B20" s="2">
        <v>6</v>
      </c>
      <c r="C20" s="3">
        <v>57</v>
      </c>
      <c r="D20" s="41">
        <v>45732</v>
      </c>
      <c r="E20" s="42">
        <v>200</v>
      </c>
      <c r="F20" s="42">
        <v>230.54</v>
      </c>
      <c r="P20" s="6"/>
      <c r="Q20" s="6"/>
      <c r="R20" s="6"/>
    </row>
    <row r="21" spans="2:18" s="2" customFormat="1" ht="16.8" customHeight="1" x14ac:dyDescent="0.3">
      <c r="B21" s="2">
        <v>16</v>
      </c>
      <c r="C21" s="3">
        <v>22</v>
      </c>
      <c r="D21" s="41">
        <v>45733</v>
      </c>
      <c r="E21" s="42">
        <v>23</v>
      </c>
      <c r="F21" s="42">
        <v>55</v>
      </c>
      <c r="P21" s="6"/>
      <c r="Q21" s="6"/>
      <c r="R21" s="6"/>
    </row>
    <row r="22" spans="2:18" s="2" customFormat="1" ht="16.8" customHeight="1" x14ac:dyDescent="0.3">
      <c r="B22" s="2">
        <v>17</v>
      </c>
      <c r="C22" s="3">
        <v>78</v>
      </c>
      <c r="D22" s="41">
        <v>45734</v>
      </c>
      <c r="E22" s="42">
        <v>64</v>
      </c>
      <c r="F22" s="42">
        <v>87</v>
      </c>
      <c r="P22" s="6"/>
      <c r="Q22" s="6"/>
      <c r="R22" s="6"/>
    </row>
    <row r="23" spans="2:18" s="2" customFormat="1" ht="16.8" customHeight="1" x14ac:dyDescent="0.3">
      <c r="B23" s="2">
        <v>18</v>
      </c>
      <c r="C23" s="3">
        <v>34</v>
      </c>
      <c r="D23" s="44" t="s">
        <v>44</v>
      </c>
      <c r="E23" s="42">
        <v>120</v>
      </c>
      <c r="F23" s="42">
        <v>123</v>
      </c>
      <c r="P23" s="6"/>
      <c r="Q23" s="6"/>
      <c r="R23" s="6"/>
    </row>
    <row r="24" spans="2:18" s="2" customFormat="1" ht="16.8" customHeight="1" x14ac:dyDescent="0.3">
      <c r="B24" s="2">
        <v>11</v>
      </c>
      <c r="C24" s="3">
        <v>101</v>
      </c>
      <c r="D24" s="41">
        <v>45736</v>
      </c>
      <c r="E24" s="42">
        <v>230.7</v>
      </c>
      <c r="F24" s="42">
        <v>300.23</v>
      </c>
      <c r="P24" s="6"/>
      <c r="Q24" s="6"/>
      <c r="R24" s="6"/>
    </row>
    <row r="25" spans="2:18" s="2" customFormat="1" ht="16.8" customHeight="1" x14ac:dyDescent="0.3">
      <c r="B25" s="2">
        <v>15</v>
      </c>
      <c r="C25" s="3">
        <v>121</v>
      </c>
      <c r="D25" s="41">
        <v>45737</v>
      </c>
      <c r="E25" s="42">
        <v>53.89</v>
      </c>
      <c r="F25" s="42">
        <v>76.67</v>
      </c>
      <c r="P25" s="6">
        <f>(COUNTIF(Tabla1[ID_Cliente],Tabla1[[#This Row],[ID_Cliente]])&gt;1)*1</f>
        <v>0</v>
      </c>
      <c r="Q25" s="6"/>
      <c r="R25" s="6"/>
    </row>
    <row r="26" spans="2:18" s="2" customFormat="1" ht="16.8" customHeight="1" x14ac:dyDescent="0.3">
      <c r="B26" s="2" t="s">
        <v>6</v>
      </c>
      <c r="E26" s="18">
        <f>SUBTOTAL(109,Tabla1[Factura Media])</f>
        <v>2298.7199999999998</v>
      </c>
      <c r="F26" s="18">
        <f>SUBTOTAL(109,Tabla1[Total Facturado])</f>
        <v>4804.2100000000009</v>
      </c>
      <c r="P26" s="6"/>
      <c r="Q26" s="6"/>
      <c r="R26" s="6"/>
    </row>
    <row r="27" spans="2:18" x14ac:dyDescent="0.3"/>
    <row r="28" spans="2:18" x14ac:dyDescent="0.3"/>
    <row r="29" spans="2:18" x14ac:dyDescent="0.3"/>
  </sheetData>
  <sheetProtection algorithmName="SHA-512" hashValue="eaPk7ZELDPgqOCTq8lb4hiQLufNWBsopMLFRFVFDYs7Ovqj/gAmzc1oo1mRcdlsy3xD5ZvDn1iViYIafHsJ2dw==" saltValue="WTtJVuim4nUfgnWN0I+WoA==" spinCount="100000" sheet="1" objects="1" scenarios="1" formatCells="0" formatColumns="0" formatRows="0" sort="0" autoFilter="0"/>
  <sortState xmlns:xlrd2="http://schemas.microsoft.com/office/spreadsheetml/2017/richdata2" ref="B6:F25">
    <sortCondition ref="C6:C25"/>
  </sortState>
  <conditionalFormatting sqref="H3">
    <cfRule type="expression" dxfId="16" priority="1">
      <formula>AND(ordenado=1,duplicados=1,Fechas=1,Medias=1,Totales=1)</formula>
    </cfRule>
  </conditionalFormatting>
  <conditionalFormatting sqref="H7">
    <cfRule type="expression" dxfId="15" priority="10">
      <formula>ordenado&lt;&gt;1</formula>
    </cfRule>
    <cfRule type="expression" dxfId="14" priority="11">
      <formula>ordenado=1</formula>
    </cfRule>
  </conditionalFormatting>
  <conditionalFormatting sqref="H9">
    <cfRule type="expression" dxfId="13" priority="8">
      <formula>duplicados&lt;&gt;1</formula>
    </cfRule>
    <cfRule type="expression" dxfId="12" priority="9">
      <formula>duplicados=1</formula>
    </cfRule>
  </conditionalFormatting>
  <conditionalFormatting sqref="H11">
    <cfRule type="expression" dxfId="11" priority="6">
      <formula>Fechas&lt;&gt;1</formula>
    </cfRule>
    <cfRule type="expression" dxfId="10" priority="7">
      <formula>Fechas=1</formula>
    </cfRule>
  </conditionalFormatting>
  <conditionalFormatting sqref="H13">
    <cfRule type="expression" dxfId="9" priority="4">
      <formula>Medias&lt;&gt;1</formula>
    </cfRule>
    <cfRule type="expression" dxfId="8" priority="5">
      <formula>Medias=1</formula>
    </cfRule>
  </conditionalFormatting>
  <conditionalFormatting sqref="H15">
    <cfRule type="expression" dxfId="7" priority="2">
      <formula>Totales&lt;&gt;1</formula>
    </cfRule>
    <cfRule type="expression" dxfId="6" priority="3">
      <formula>Totales=1</formula>
    </cfRule>
  </conditionalFormatting>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AD39C-0E23-4C48-902D-7D1A9C18F646}">
  <sheetPr codeName="Hoja3"/>
  <dimension ref="A1:P20"/>
  <sheetViews>
    <sheetView showGridLines="0" zoomScale="80" zoomScaleNormal="80" workbookViewId="0">
      <selection activeCell="F14" sqref="F14"/>
    </sheetView>
  </sheetViews>
  <sheetFormatPr baseColWidth="10" defaultColWidth="0" defaultRowHeight="14.4" zeroHeight="1" x14ac:dyDescent="0.3"/>
  <cols>
    <col min="1" max="1" width="4.109375" style="1" customWidth="1"/>
    <col min="2" max="3" width="11.5546875" style="1" customWidth="1"/>
    <col min="4" max="4" width="15.77734375" style="1" customWidth="1"/>
    <col min="5" max="5" width="12.6640625" style="1" customWidth="1"/>
    <col min="6" max="6" width="17.5546875" style="1" bestFit="1" customWidth="1"/>
    <col min="7" max="7" width="16.109375" style="1" customWidth="1"/>
    <col min="8" max="14" width="11.5546875" style="1" customWidth="1"/>
    <col min="15" max="15" width="11.5546875" style="1" hidden="1" customWidth="1"/>
    <col min="16" max="16" width="1.109375" style="1" hidden="1" customWidth="1"/>
    <col min="17" max="16384" width="11.5546875" style="1" hidden="1"/>
  </cols>
  <sheetData>
    <row r="1" spans="2:16" ht="49.95" customHeight="1" x14ac:dyDescent="0.45">
      <c r="B1" s="9" t="s">
        <v>25</v>
      </c>
    </row>
    <row r="2" spans="2:16" ht="28.8" x14ac:dyDescent="0.55000000000000004">
      <c r="H2" s="45" t="str">
        <f>IF(AND(formulas=0,lineas=0,SUM(correctos)=0),"✔ Informe corregido. Claves: 703 y 677.","")</f>
        <v/>
      </c>
    </row>
    <row r="3" spans="2:16" ht="15" thickBot="1" x14ac:dyDescent="0.35"/>
    <row r="4" spans="2:16" ht="19.2" thickTop="1" thickBot="1" x14ac:dyDescent="0.4">
      <c r="B4" s="10" t="s">
        <v>37</v>
      </c>
      <c r="I4" s="11"/>
      <c r="J4" s="48" t="str">
        <f>IF(I4=482,"Usa fórmulas para calcular los valores reales","")</f>
        <v/>
      </c>
    </row>
    <row r="5" spans="2:16" ht="15" thickTop="1" x14ac:dyDescent="0.3">
      <c r="P5" s="49" cm="1">
        <f t="array" ref="P5">(SUMPRODUCT(--_xlfn.ISFORMULA(F8:G16))&lt;&gt;18)*1</f>
        <v>1</v>
      </c>
    </row>
    <row r="6" spans="2:16" ht="18" x14ac:dyDescent="0.35">
      <c r="B6" s="12" t="s">
        <v>31</v>
      </c>
      <c r="C6" s="12"/>
      <c r="D6" s="12"/>
      <c r="E6" s="12"/>
      <c r="F6" s="13"/>
      <c r="G6" s="13"/>
      <c r="J6" s="12" t="s">
        <v>35</v>
      </c>
      <c r="K6" s="12"/>
      <c r="L6" s="12"/>
      <c r="P6" s="49">
        <f>(ROWS(Informe[[ID Cliente]:[Nº Facturas]])&lt;&gt;9)*1</f>
        <v>0</v>
      </c>
    </row>
    <row r="7" spans="2:16" x14ac:dyDescent="0.3">
      <c r="B7" s="1" t="s">
        <v>11</v>
      </c>
      <c r="C7" s="1" t="s">
        <v>12</v>
      </c>
      <c r="D7" s="1" t="s">
        <v>3</v>
      </c>
      <c r="E7" s="1" t="s">
        <v>13</v>
      </c>
      <c r="F7" s="19" t="s">
        <v>32</v>
      </c>
      <c r="G7" s="19" t="s">
        <v>33</v>
      </c>
      <c r="J7" s="1" t="s">
        <v>11</v>
      </c>
      <c r="K7" s="1" t="s">
        <v>12</v>
      </c>
      <c r="L7" s="1" t="s">
        <v>23</v>
      </c>
      <c r="P7" s="49"/>
    </row>
    <row r="8" spans="2:16" x14ac:dyDescent="0.3">
      <c r="B8" s="14">
        <v>1</v>
      </c>
      <c r="C8" s="1" t="s">
        <v>14</v>
      </c>
      <c r="D8" s="47">
        <v>123</v>
      </c>
      <c r="E8" s="1">
        <v>1</v>
      </c>
      <c r="F8" s="17"/>
      <c r="J8" s="14">
        <v>1</v>
      </c>
      <c r="K8" s="1" t="s">
        <v>14</v>
      </c>
      <c r="L8" s="15">
        <v>123.89</v>
      </c>
      <c r="P8"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9" spans="2:16" x14ac:dyDescent="0.3">
      <c r="B9" s="14">
        <v>2</v>
      </c>
      <c r="C9" s="1" t="s">
        <v>15</v>
      </c>
      <c r="D9" s="47">
        <v>225.12</v>
      </c>
      <c r="E9" s="1">
        <v>1</v>
      </c>
      <c r="F9" s="17"/>
      <c r="J9" s="14">
        <v>2</v>
      </c>
      <c r="K9" s="1" t="s">
        <v>15</v>
      </c>
      <c r="L9" s="15">
        <v>225.12</v>
      </c>
      <c r="P9"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0" spans="2:16" x14ac:dyDescent="0.3">
      <c r="B10" s="14">
        <v>9</v>
      </c>
      <c r="C10" s="1" t="s">
        <v>16</v>
      </c>
      <c r="D10" s="47">
        <v>45.9</v>
      </c>
      <c r="E10" s="1">
        <v>1</v>
      </c>
      <c r="F10" s="17"/>
      <c r="J10" s="14">
        <v>9</v>
      </c>
      <c r="K10" s="1" t="s">
        <v>16</v>
      </c>
      <c r="L10" s="15">
        <v>45.9</v>
      </c>
      <c r="P10"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1" spans="2:16" x14ac:dyDescent="0.3">
      <c r="B11" s="14">
        <v>10</v>
      </c>
      <c r="C11" s="1" t="s">
        <v>17</v>
      </c>
      <c r="D11" s="47">
        <v>300</v>
      </c>
      <c r="E11" s="1">
        <v>1</v>
      </c>
      <c r="F11" s="17"/>
      <c r="J11" s="14">
        <v>10</v>
      </c>
      <c r="K11" s="1" t="s">
        <v>17</v>
      </c>
      <c r="L11" s="15">
        <v>300</v>
      </c>
      <c r="P11"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2" spans="2:16" x14ac:dyDescent="0.3">
      <c r="B12" s="14">
        <v>11</v>
      </c>
      <c r="C12" s="1" t="s">
        <v>18</v>
      </c>
      <c r="D12" s="47">
        <v>500</v>
      </c>
      <c r="E12" s="1">
        <v>1</v>
      </c>
      <c r="F12" s="17"/>
      <c r="J12" s="14">
        <v>11</v>
      </c>
      <c r="K12" s="1" t="s">
        <v>18</v>
      </c>
      <c r="L12" s="15">
        <v>250</v>
      </c>
      <c r="P12"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3" spans="2:16" x14ac:dyDescent="0.3">
      <c r="B13" s="14">
        <v>22</v>
      </c>
      <c r="C13" s="1" t="s">
        <v>19</v>
      </c>
      <c r="D13" s="47">
        <v>200</v>
      </c>
      <c r="E13" s="1">
        <v>1</v>
      </c>
      <c r="F13" s="17"/>
      <c r="J13" s="14">
        <v>11</v>
      </c>
      <c r="K13" s="1" t="s">
        <v>18</v>
      </c>
      <c r="L13" s="15">
        <v>250</v>
      </c>
      <c r="P13"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4" spans="2:16" x14ac:dyDescent="0.3">
      <c r="B14" s="14">
        <v>24</v>
      </c>
      <c r="C14" s="1" t="s">
        <v>20</v>
      </c>
      <c r="D14" s="47">
        <v>80</v>
      </c>
      <c r="E14" s="1">
        <v>1</v>
      </c>
      <c r="F14" s="17"/>
      <c r="J14" s="14">
        <v>22</v>
      </c>
      <c r="K14" s="1" t="s">
        <v>24</v>
      </c>
      <c r="L14" s="15">
        <v>200</v>
      </c>
      <c r="P14"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5" spans="2:16" x14ac:dyDescent="0.3">
      <c r="B15" s="14">
        <v>31</v>
      </c>
      <c r="C15" s="1" t="s">
        <v>21</v>
      </c>
      <c r="D15" s="47">
        <v>150</v>
      </c>
      <c r="E15" s="1">
        <v>1</v>
      </c>
      <c r="F15" s="17"/>
      <c r="J15" s="14">
        <v>24</v>
      </c>
      <c r="K15" s="1" t="s">
        <v>20</v>
      </c>
      <c r="L15" s="15">
        <v>80</v>
      </c>
      <c r="P15"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6" spans="2:16" x14ac:dyDescent="0.3">
      <c r="B16" s="14">
        <v>33</v>
      </c>
      <c r="C16" s="1" t="s">
        <v>22</v>
      </c>
      <c r="D16" s="47">
        <v>90</v>
      </c>
      <c r="E16" s="1">
        <v>1</v>
      </c>
      <c r="F16" s="17"/>
      <c r="J16" s="14">
        <v>31</v>
      </c>
      <c r="K16" s="1" t="s">
        <v>21</v>
      </c>
      <c r="L16" s="15">
        <v>150</v>
      </c>
      <c r="P16" s="49">
        <f>--OR(
 ISERROR(VLOOKUP(Informe[[#This Row],[ID Cliente]],TablaDatos[],1,0)),
 ISERROR(VLOOKUP(Informe[[#This Row],[ID Cliente]],TablaDatos[],2,0)),
 VLOOKUP(Informe[[#This Row],[ID Cliente]],TablaDatos[],2,0)&lt;&gt;Informe[[#This Row],[Nombre]],
 SUMIF(TablaDatos[ID Cliente],Informe[[#This Row],[ID Cliente]],TablaDatos[Importe])&lt;&gt;Informe[[#This Row],[T.Facturado REAL]],
 COUNTIF(TablaDatos[ID Cliente],Informe[[#This Row],[ID Cliente]])&lt;&gt;Informe[[#This Row],[NºFact. REAL]]
)</f>
        <v>1</v>
      </c>
    </row>
    <row r="17" spans="10:16" x14ac:dyDescent="0.3">
      <c r="J17" s="14">
        <v>33</v>
      </c>
      <c r="K17" s="1" t="s">
        <v>22</v>
      </c>
      <c r="L17" s="15">
        <v>90</v>
      </c>
      <c r="P17" s="49"/>
    </row>
    <row r="18" spans="10:16" x14ac:dyDescent="0.3">
      <c r="J18" s="14">
        <v>1</v>
      </c>
      <c r="K18" s="1" t="s">
        <v>14</v>
      </c>
      <c r="L18" s="15">
        <v>25.89</v>
      </c>
    </row>
    <row r="19" spans="10:16" x14ac:dyDescent="0.3"/>
    <row r="20" spans="10:16" x14ac:dyDescent="0.3"/>
  </sheetData>
  <sheetProtection algorithmName="SHA-512" hashValue="a/1DGLMMcPnULD+KOJIi0GvNkyZAAje4W3UM/r2+6vOmqhXp6oOIJ1YrXaHJL/uyXtDvelxiETVHQwkMNYNagw==" saltValue="sItbDPraY/h0Y1Tc813gTw==" spinCount="100000" sheet="1" scenarios="1" formatCells="0" deleteColumns="0" deleteRows="0" sort="0" autoFilter="0"/>
  <conditionalFormatting sqref="H2">
    <cfRule type="expression" dxfId="5" priority="1">
      <formula>AND(formulas=0,lineas=0,SUM(correctos)=0)</formula>
    </cfRule>
  </conditionalFormatting>
  <pageMargins left="0.7" right="0.7" top="0.75" bottom="0.75" header="0.3" footer="0.3"/>
  <pageSetup paperSize="9" orientation="portrait" r:id="rId1"/>
  <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F9434-4900-4FD4-8230-D6E27D55DC44}">
  <sheetPr codeName="Hoja4"/>
  <dimension ref="A1:W14"/>
  <sheetViews>
    <sheetView showGridLines="0" zoomScale="80" zoomScaleNormal="80" workbookViewId="0">
      <selection activeCell="E9" sqref="E9"/>
    </sheetView>
  </sheetViews>
  <sheetFormatPr baseColWidth="10" defaultColWidth="0" defaultRowHeight="14.4" zeroHeight="1" x14ac:dyDescent="0.3"/>
  <cols>
    <col min="1" max="1" width="4.33203125" style="1" customWidth="1"/>
    <col min="2" max="3" width="11.5546875" style="1" customWidth="1"/>
    <col min="4" max="4" width="13" style="1" customWidth="1"/>
    <col min="5" max="5" width="14.6640625" style="1" customWidth="1"/>
    <col min="6" max="6" width="11.5546875" style="1" customWidth="1"/>
    <col min="7" max="7" width="15.5546875" style="1" customWidth="1"/>
    <col min="8" max="8" width="7" style="1" customWidth="1"/>
    <col min="9" max="17" width="11.5546875" customWidth="1"/>
    <col min="18" max="19" width="11.5546875" hidden="1" customWidth="1"/>
    <col min="20" max="23" width="0.44140625" hidden="1" customWidth="1"/>
    <col min="24" max="16384" width="11.5546875" hidden="1"/>
  </cols>
  <sheetData>
    <row r="1" spans="2:23" ht="49.95" customHeight="1" x14ac:dyDescent="0.45">
      <c r="B1" s="9" t="s">
        <v>41</v>
      </c>
    </row>
    <row r="2" spans="2:23" ht="35.4" customHeight="1" x14ac:dyDescent="0.55000000000000004">
      <c r="B2" s="9" t="s">
        <v>42</v>
      </c>
      <c r="I2" s="51" t="str">
        <f>IF(
numeros3=0,
"",
IF(
AND(formulas3=1,resultados=1,LuciaBien=1),
"✔ Has encontrado al impostor. La contraseña es FINAL-"&amp;C10,""
)
)</f>
        <v/>
      </c>
    </row>
    <row r="3" spans="2:23" x14ac:dyDescent="0.3"/>
    <row r="4" spans="2:23" s="1" customFormat="1" ht="18" x14ac:dyDescent="0.35">
      <c r="B4" s="10"/>
      <c r="J4"/>
      <c r="U4"/>
      <c r="V4"/>
    </row>
    <row r="5" spans="2:23" x14ac:dyDescent="0.3"/>
    <row r="6" spans="2:23" ht="18" x14ac:dyDescent="0.35">
      <c r="B6" s="12" t="s">
        <v>39</v>
      </c>
      <c r="C6" s="12"/>
      <c r="D6" s="12"/>
      <c r="E6" s="12"/>
      <c r="F6" s="12"/>
      <c r="G6" s="12"/>
      <c r="I6" s="10" t="s">
        <v>40</v>
      </c>
      <c r="T6" s="49" cm="1">
        <f t="array" ref="T6">--AND(
 SUMPRODUCT(--_xlfn.ISFORMULA(Tabla4[[Total]:[Nº Facturas]]))=10,
 SUMPRODUCT(--_xlfn.ISFORMULA(Tabla4[¿Sospechoso?]))=5
)</f>
        <v>0</v>
      </c>
      <c r="U6" s="49"/>
      <c r="V6" s="49">
        <f>AND(COUNTA(Tabla4[[Total]:[Nº Facturas]])=10,(SUM(V8:V12)=5))*1</f>
        <v>0</v>
      </c>
      <c r="W6" s="49">
        <f>(AND(INDEX(W8:W12,MATCH("Lucia",Tabla4[Nombre],0))=1,SUM(W8:W12)=1))*1</f>
        <v>0</v>
      </c>
    </row>
    <row r="7" spans="2:23" ht="18.600000000000001" thickBot="1" x14ac:dyDescent="0.4">
      <c r="B7" s="1" t="s">
        <v>11</v>
      </c>
      <c r="C7" s="1" t="s">
        <v>12</v>
      </c>
      <c r="D7" s="1" t="s">
        <v>6</v>
      </c>
      <c r="E7" s="1" t="s">
        <v>13</v>
      </c>
      <c r="F7" s="1" t="s">
        <v>26</v>
      </c>
      <c r="G7" s="1" t="s">
        <v>30</v>
      </c>
      <c r="I7" s="10" t="s">
        <v>90</v>
      </c>
      <c r="T7" s="49">
        <f>COUNTA(Tabla4[[Total]:[Nº Facturas]])+COUNTA(Tabla4[¿Sospechoso?])</f>
        <v>0</v>
      </c>
      <c r="U7" s="49"/>
      <c r="V7" s="49"/>
      <c r="W7" s="49"/>
    </row>
    <row r="8" spans="2:23" ht="19.2" thickTop="1" thickBot="1" x14ac:dyDescent="0.4">
      <c r="B8" s="14">
        <v>1</v>
      </c>
      <c r="C8" s="1" t="s">
        <v>14</v>
      </c>
      <c r="D8" s="15"/>
      <c r="E8" s="52"/>
      <c r="F8" s="1" t="s">
        <v>27</v>
      </c>
      <c r="I8" s="11"/>
      <c r="J8" s="48" t="str">
        <f>IF(I8=703,"Tiene una facturación muy por encima de la media y más de una factura.","")</f>
        <v/>
      </c>
      <c r="T8" s="49">
        <f>SUMIF(TablaDatos[ID Cliente],Tabla4[[#This Row],[ID Cliente]],TablaDatos[Importe])</f>
        <v>149.78</v>
      </c>
      <c r="U8" s="49">
        <f>COUNTIF(TablaDatos[ID Cliente],Tabla4[[#This Row],[ID Cliente]])</f>
        <v>2</v>
      </c>
      <c r="V8" s="49">
        <f>--AND(
 COUNT(Tabla4[[#This Row],[Total]:[Nº Facturas]])=2,
 Tabla4[[#This Row],[Total]]=T8,
 Tabla4[[#This Row],[Nº Facturas]]=U8
)</f>
        <v>0</v>
      </c>
      <c r="W8" s="49">
        <f>--(Tabla4[[#This Row],[¿Sospechoso?]]="Sí")</f>
        <v>0</v>
      </c>
    </row>
    <row r="9" spans="2:23" ht="19.2" thickTop="1" thickBot="1" x14ac:dyDescent="0.4">
      <c r="B9" s="14">
        <v>2</v>
      </c>
      <c r="C9" s="1" t="s">
        <v>15</v>
      </c>
      <c r="D9" s="15"/>
      <c r="E9" s="52"/>
      <c r="F9" s="1" t="s">
        <v>28</v>
      </c>
      <c r="I9" s="11"/>
      <c r="J9" s="48" t="str">
        <f>IF(I9=150,"Demasiado movimiento, demasiado riesgo.","")</f>
        <v/>
      </c>
      <c r="T9" s="49">
        <f>SUMIF(TablaDatos[ID Cliente],Tabla4[[#This Row],[ID Cliente]],TablaDatos[Importe])</f>
        <v>225.12</v>
      </c>
      <c r="U9" s="49">
        <f>COUNTIF(TablaDatos[ID Cliente],Tabla4[[#This Row],[ID Cliente]])</f>
        <v>1</v>
      </c>
      <c r="V9" s="49">
        <f>--AND(
 COUNT(Tabla4[[#This Row],[Total]:[Nº Facturas]])=2,
 Tabla4[[#This Row],[Total]]=T9,
 Tabla4[[#This Row],[Nº Facturas]]=U9
)</f>
        <v>0</v>
      </c>
      <c r="W9" s="49">
        <f>--(Tabla4[[#This Row],[¿Sospechoso?]]="Sí")</f>
        <v>0</v>
      </c>
    </row>
    <row r="10" spans="2:23" ht="15" thickTop="1" x14ac:dyDescent="0.3">
      <c r="B10" s="14">
        <v>11</v>
      </c>
      <c r="C10" s="1" t="s">
        <v>18</v>
      </c>
      <c r="D10" s="15"/>
      <c r="E10" s="52"/>
      <c r="F10" s="1" t="s">
        <v>29</v>
      </c>
      <c r="T10" s="49">
        <f>SUMIF(TablaDatos[ID Cliente],Tabla4[[#This Row],[ID Cliente]],TablaDatos[Importe])</f>
        <v>500</v>
      </c>
      <c r="U10" s="49">
        <f>COUNTIF(TablaDatos[ID Cliente],Tabla4[[#This Row],[ID Cliente]])</f>
        <v>2</v>
      </c>
      <c r="V10" s="49">
        <f>--AND(
 COUNT(Tabla4[[#This Row],[Total]:[Nº Facturas]])=2,
 Tabla4[[#This Row],[Total]]=T10,
 Tabla4[[#This Row],[Nº Facturas]]=U10
)</f>
        <v>0</v>
      </c>
      <c r="W10" s="49">
        <f>--(Tabla4[[#This Row],[¿Sospechoso?]]="Sí")</f>
        <v>0</v>
      </c>
    </row>
    <row r="11" spans="2:23" ht="15.6" x14ac:dyDescent="0.3">
      <c r="B11" s="14">
        <v>22</v>
      </c>
      <c r="C11" s="1" t="s">
        <v>24</v>
      </c>
      <c r="D11" s="15"/>
      <c r="E11" s="52"/>
      <c r="F11" s="1" t="s">
        <v>27</v>
      </c>
      <c r="I11" s="50" t="str">
        <f>IF(AND(formulas3=0,numeros3=15),"No hagas trampas. Usa fórmulas, que te estoy viendo.","")</f>
        <v/>
      </c>
      <c r="T11" s="49">
        <f>SUMIF(TablaDatos[ID Cliente],Tabla4[[#This Row],[ID Cliente]],TablaDatos[Importe])</f>
        <v>200</v>
      </c>
      <c r="U11" s="49">
        <f>COUNTIF(TablaDatos[ID Cliente],Tabla4[[#This Row],[ID Cliente]])</f>
        <v>1</v>
      </c>
      <c r="V11" s="49">
        <f>--AND(
 COUNT(Tabla4[[#This Row],[Total]:[Nº Facturas]])=2,
 Tabla4[[#This Row],[Total]]=T11,
 Tabla4[[#This Row],[Nº Facturas]]=U11
)</f>
        <v>0</v>
      </c>
      <c r="W11" s="49">
        <f>--(Tabla4[[#This Row],[¿Sospechoso?]]="Sí")</f>
        <v>0</v>
      </c>
    </row>
    <row r="12" spans="2:23" ht="15.6" x14ac:dyDescent="0.3">
      <c r="B12" s="14">
        <v>31</v>
      </c>
      <c r="C12" s="1" t="s">
        <v>21</v>
      </c>
      <c r="D12" s="15"/>
      <c r="E12" s="52"/>
      <c r="F12" s="1" t="s">
        <v>28</v>
      </c>
      <c r="I12" s="50" t="str">
        <f>IF(AND(formulas3=0,resultados=0,numeros3=15),"Revisa los resultados de las fórmulas. Es un consejo…","")</f>
        <v/>
      </c>
      <c r="T12" s="49">
        <f>SUMIF(TablaDatos[ID Cliente],Tabla4[[#This Row],[ID Cliente]],TablaDatos[Importe])</f>
        <v>150</v>
      </c>
      <c r="U12" s="49">
        <f>COUNTIF(TablaDatos[ID Cliente],Tabla4[[#This Row],[ID Cliente]])</f>
        <v>1</v>
      </c>
      <c r="V12" s="49">
        <f>--AND(
 COUNT(Tabla4[[#This Row],[Total]:[Nº Facturas]])=2,
 Tabla4[[#This Row],[Total]]=T12,
 Tabla4[[#This Row],[Nº Facturas]]=U12
)</f>
        <v>0</v>
      </c>
      <c r="W12" s="49">
        <f>--(Tabla4[[#This Row],[¿Sospechoso?]]="Sí")</f>
        <v>0</v>
      </c>
    </row>
    <row r="13" spans="2:23" x14ac:dyDescent="0.3"/>
    <row r="14" spans="2:23" x14ac:dyDescent="0.3"/>
  </sheetData>
  <sheetProtection algorithmName="SHA-512" hashValue="Vt2Y3FJ5mjsMX5NOA8J+uN/ponIPFRVPvHuSvL0lE0rdQ16HJwoeQ1FSIDTPxteI1WRoUjaniVG+7a7V55O/Cg==" saltValue="M2QhoIINUK6v8URNOxRtOg==" spinCount="100000" sheet="1" objects="1" scenarios="1"/>
  <conditionalFormatting sqref="I11:M11">
    <cfRule type="expression" priority="1">
      <formula>OR(formulas3&lt;&gt;0,numeros3=0)</formula>
    </cfRule>
    <cfRule type="expression" dxfId="4" priority="2">
      <formula>AND(formulas3=0,numeros3=15)</formula>
    </cfRule>
  </conditionalFormatting>
  <conditionalFormatting sqref="I12:M12">
    <cfRule type="expression" dxfId="3" priority="5">
      <formula>OR(formulas3&lt;&gt;0,resultados&lt;&gt;0,numero3&lt;15)</formula>
    </cfRule>
    <cfRule type="expression" dxfId="2" priority="6">
      <formula>AND(formulas3=0,resultados=0,numeros3=15)</formula>
    </cfRule>
  </conditionalFormatting>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9E744-D0E9-401E-AD1C-C115B2C6F8D9}">
  <sheetPr codeName="Hoja5">
    <tabColor theme="9" tint="0.59999389629810485"/>
  </sheetPr>
  <dimension ref="A1:E21"/>
  <sheetViews>
    <sheetView showGridLines="0" showRowColHeaders="0" zoomScale="90" zoomScaleNormal="90" workbookViewId="0">
      <selection activeCell="B9" sqref="B9"/>
    </sheetView>
  </sheetViews>
  <sheetFormatPr baseColWidth="10" defaultColWidth="0" defaultRowHeight="14.4" zeroHeight="1" x14ac:dyDescent="0.3"/>
  <cols>
    <col min="1" max="1" width="51.77734375" customWidth="1"/>
    <col min="2" max="2" width="15.77734375" customWidth="1"/>
    <col min="3" max="3" width="51.77734375" customWidth="1"/>
    <col min="4" max="4" width="11.5546875" hidden="1" customWidth="1"/>
    <col min="5" max="5" width="0.5546875" hidden="1" customWidth="1"/>
    <col min="6" max="16384" width="11.5546875" hidden="1"/>
  </cols>
  <sheetData>
    <row r="1" spans="1:5" ht="33.6" x14ac:dyDescent="0.65">
      <c r="A1" s="54" t="s">
        <v>93</v>
      </c>
      <c r="B1" s="4"/>
      <c r="C1" s="4"/>
    </row>
    <row r="2" spans="1:5" ht="33.6" x14ac:dyDescent="0.65">
      <c r="A2" s="53"/>
    </row>
    <row r="3" spans="1:5" ht="18" x14ac:dyDescent="0.3">
      <c r="A3" s="55" t="s">
        <v>91</v>
      </c>
      <c r="B3" s="56"/>
      <c r="C3" s="56"/>
      <c r="E3" s="49" t="str">
        <f>IF(AND(B5="FINAL-Lucía",B9=677),"OK","")</f>
        <v/>
      </c>
    </row>
    <row r="4" spans="1:5" ht="17.399999999999999" customHeight="1" thickBot="1" x14ac:dyDescent="0.35">
      <c r="A4" s="55"/>
      <c r="B4" s="56"/>
      <c r="C4" s="56"/>
    </row>
    <row r="5" spans="1:5" ht="18.600000000000001" thickBot="1" x14ac:dyDescent="0.35">
      <c r="B5" s="62"/>
    </row>
    <row r="6" spans="1:5" ht="17.399999999999999" customHeight="1" x14ac:dyDescent="0.3"/>
    <row r="7" spans="1:5" ht="18" x14ac:dyDescent="0.3">
      <c r="A7" s="55" t="s">
        <v>92</v>
      </c>
      <c r="B7" s="56"/>
      <c r="C7" s="56"/>
    </row>
    <row r="8" spans="1:5" ht="17.399999999999999" customHeight="1" thickBot="1" x14ac:dyDescent="0.35">
      <c r="A8" s="55"/>
      <c r="B8" s="56"/>
      <c r="C8" s="56"/>
    </row>
    <row r="9" spans="1:5" ht="18.600000000000001" thickBot="1" x14ac:dyDescent="0.35">
      <c r="B9" s="62"/>
    </row>
    <row r="10" spans="1:5" x14ac:dyDescent="0.3"/>
    <row r="11" spans="1:5" ht="25.8" x14ac:dyDescent="0.5">
      <c r="A11" s="61" t="s">
        <v>94</v>
      </c>
      <c r="B11" s="60"/>
      <c r="C11" s="60"/>
    </row>
    <row r="12" spans="1:5" ht="21" x14ac:dyDescent="0.4">
      <c r="A12" s="57" t="s">
        <v>95</v>
      </c>
      <c r="B12" s="57"/>
      <c r="C12" s="57"/>
    </row>
    <row r="13" spans="1:5" ht="21" x14ac:dyDescent="0.4">
      <c r="A13" s="57" t="s">
        <v>96</v>
      </c>
      <c r="B13" s="57"/>
      <c r="C13" s="57"/>
    </row>
    <row r="14" spans="1:5" ht="21" x14ac:dyDescent="0.4">
      <c r="A14" s="58" t="s">
        <v>97</v>
      </c>
      <c r="B14" s="57"/>
      <c r="C14" s="57"/>
    </row>
    <row r="15" spans="1:5" ht="21" x14ac:dyDescent="0.4">
      <c r="A15" s="58" t="s">
        <v>98</v>
      </c>
      <c r="B15" s="57"/>
      <c r="C15" s="57"/>
    </row>
    <row r="16" spans="1:5" ht="21" x14ac:dyDescent="0.4">
      <c r="A16" s="58" t="s">
        <v>99</v>
      </c>
      <c r="B16" s="57"/>
      <c r="C16" s="57"/>
    </row>
    <row r="17" spans="1:3" ht="21" x14ac:dyDescent="0.4">
      <c r="A17" s="57" t="s">
        <v>100</v>
      </c>
      <c r="B17" s="57"/>
      <c r="C17" s="57"/>
    </row>
    <row r="18" spans="1:3" ht="21" x14ac:dyDescent="0.4">
      <c r="A18" s="57" t="s">
        <v>101</v>
      </c>
      <c r="B18" s="57"/>
      <c r="C18" s="57"/>
    </row>
    <row r="19" spans="1:3" ht="21" x14ac:dyDescent="0.4">
      <c r="A19" s="59" t="s">
        <v>103</v>
      </c>
      <c r="B19" s="59"/>
      <c r="C19" s="59"/>
    </row>
    <row r="20" spans="1:3" ht="21" x14ac:dyDescent="0.4">
      <c r="A20" s="57" t="s">
        <v>102</v>
      </c>
      <c r="B20" s="57"/>
      <c r="C20" s="57"/>
    </row>
    <row r="21" spans="1:3" x14ac:dyDescent="0.3"/>
  </sheetData>
  <sheetProtection algorithmName="SHA-512" hashValue="sDF6MbBL3AQ686tjwuby8NE0LFn/f1vhxYbL8cBzb63oqtyBS1tTfxSnG00z/yZVXp+tAFujeLi2pfoaYOUQzw==" saltValue="mpaV6d4cVY4Zd6ChFJRxyQ==" spinCount="100000" sheet="1" objects="1" scenarios="1" selectLockedCells="1"/>
  <conditionalFormatting sqref="A11:C21">
    <cfRule type="expression" dxfId="1" priority="1">
      <formula>$E$3="Ok"</formula>
    </cfRule>
    <cfRule type="expression" dxfId="0" priority="2">
      <formula>$E$3&lt;&gt;"Ok"</formula>
    </cfRule>
  </conditionalFormatting>
  <hyperlinks>
    <hyperlink ref="A19:C19" r:id="rId1" display="👉 https://excelplantillas.es" xr:uid="{B15B5261-30BD-4D21-A867-83E786395F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88665-2CE2-432D-A790-3976DEE2853F}">
  <sheetPr codeName="Hoja6"/>
  <dimension ref="A1:G79"/>
  <sheetViews>
    <sheetView showGridLines="0" workbookViewId="0">
      <selection activeCell="B1" sqref="B1"/>
    </sheetView>
  </sheetViews>
  <sheetFormatPr baseColWidth="10" defaultColWidth="0" defaultRowHeight="15.6" zeroHeight="1" x14ac:dyDescent="0.3"/>
  <cols>
    <col min="1" max="1" width="0.88671875" style="20" customWidth="1"/>
    <col min="2" max="2" width="68.77734375" style="20" customWidth="1"/>
    <col min="3" max="3" width="1.21875" style="20" customWidth="1"/>
    <col min="4" max="4" width="4.33203125" style="20" customWidth="1"/>
    <col min="5" max="6" width="22.88671875" style="20" customWidth="1"/>
    <col min="7" max="7" width="11.5546875" style="20" customWidth="1"/>
    <col min="8" max="16384" width="11.5546875" style="20" hidden="1"/>
  </cols>
  <sheetData>
    <row r="1" spans="2:6" x14ac:dyDescent="0.3">
      <c r="B1" s="21"/>
      <c r="C1" s="21"/>
      <c r="D1" s="22"/>
      <c r="E1" s="22"/>
      <c r="F1" s="22"/>
    </row>
    <row r="2" spans="2:6" x14ac:dyDescent="0.3">
      <c r="B2" s="21"/>
      <c r="C2" s="21"/>
      <c r="D2" s="22"/>
      <c r="E2" s="22"/>
      <c r="F2" s="22"/>
    </row>
    <row r="3" spans="2:6" x14ac:dyDescent="0.3">
      <c r="B3" s="23"/>
      <c r="C3" s="23"/>
      <c r="D3" s="24"/>
      <c r="E3" s="24"/>
      <c r="F3" s="24"/>
    </row>
    <row r="4" spans="2:6" ht="46.8" x14ac:dyDescent="0.3">
      <c r="B4" s="23" t="s">
        <v>45</v>
      </c>
      <c r="C4" s="23"/>
      <c r="D4" s="24"/>
      <c r="E4" s="24"/>
      <c r="F4" s="24"/>
    </row>
    <row r="5" spans="2:6" x14ac:dyDescent="0.3">
      <c r="B5" s="23"/>
      <c r="C5" s="23"/>
      <c r="D5" s="24"/>
      <c r="E5" s="24"/>
      <c r="F5" s="24"/>
    </row>
    <row r="6" spans="2:6" x14ac:dyDescent="0.3">
      <c r="B6" s="21" t="s">
        <v>46</v>
      </c>
      <c r="C6" s="21"/>
      <c r="D6" s="22"/>
      <c r="E6" s="22" t="s">
        <v>47</v>
      </c>
      <c r="F6" s="22" t="s">
        <v>48</v>
      </c>
    </row>
    <row r="7" spans="2:6" ht="16.2" thickBot="1" x14ac:dyDescent="0.35">
      <c r="B7" s="23"/>
      <c r="C7" s="23"/>
      <c r="D7" s="24"/>
      <c r="E7" s="24"/>
      <c r="F7" s="24"/>
    </row>
    <row r="8" spans="2:6" ht="46.8" x14ac:dyDescent="0.3">
      <c r="B8" s="25" t="s">
        <v>49</v>
      </c>
      <c r="C8" s="26"/>
      <c r="D8" s="27"/>
      <c r="E8" s="27">
        <v>40</v>
      </c>
      <c r="F8" s="28"/>
    </row>
    <row r="9" spans="2:6" ht="31.2" x14ac:dyDescent="0.3">
      <c r="B9" s="29"/>
      <c r="C9" s="23"/>
      <c r="D9" s="24"/>
      <c r="E9" s="30" t="s">
        <v>50</v>
      </c>
      <c r="F9" s="31" t="s">
        <v>53</v>
      </c>
    </row>
    <row r="10" spans="2:6" ht="31.2" x14ac:dyDescent="0.3">
      <c r="B10" s="29"/>
      <c r="C10" s="23"/>
      <c r="D10" s="24"/>
      <c r="E10" s="30" t="s">
        <v>51</v>
      </c>
      <c r="F10" s="31"/>
    </row>
    <row r="11" spans="2:6" ht="31.2" x14ac:dyDescent="0.3">
      <c r="B11" s="29"/>
      <c r="C11" s="23"/>
      <c r="D11" s="24"/>
      <c r="E11" s="30" t="s">
        <v>52</v>
      </c>
      <c r="F11" s="31"/>
    </row>
    <row r="12" spans="2:6" ht="31.2" x14ac:dyDescent="0.3">
      <c r="B12" s="29"/>
      <c r="C12" s="23"/>
      <c r="D12" s="24"/>
      <c r="E12" s="30" t="s">
        <v>54</v>
      </c>
      <c r="F12" s="31" t="s">
        <v>53</v>
      </c>
    </row>
    <row r="13" spans="2:6" ht="31.2" x14ac:dyDescent="0.3">
      <c r="B13" s="29"/>
      <c r="C13" s="23"/>
      <c r="D13" s="24"/>
      <c r="E13" s="30" t="s">
        <v>55</v>
      </c>
      <c r="F13" s="31"/>
    </row>
    <row r="14" spans="2:6" x14ac:dyDescent="0.3">
      <c r="B14" s="29"/>
      <c r="C14" s="23"/>
      <c r="D14" s="24"/>
      <c r="E14" s="30" t="s">
        <v>56</v>
      </c>
      <c r="F14" s="31" t="s">
        <v>53</v>
      </c>
    </row>
    <row r="15" spans="2:6" x14ac:dyDescent="0.3">
      <c r="B15" s="29"/>
      <c r="C15" s="23"/>
      <c r="D15" s="24"/>
      <c r="E15" s="30" t="s">
        <v>57</v>
      </c>
      <c r="F15" s="31"/>
    </row>
    <row r="16" spans="2:6" ht="16.2" thickBot="1" x14ac:dyDescent="0.35">
      <c r="B16" s="32"/>
      <c r="C16" s="33"/>
      <c r="D16" s="34"/>
      <c r="E16" s="35" t="s">
        <v>58</v>
      </c>
      <c r="F16" s="36"/>
    </row>
    <row r="17" spans="2:6" ht="16.2" thickBot="1" x14ac:dyDescent="0.35">
      <c r="B17" s="23"/>
      <c r="C17" s="23"/>
      <c r="D17" s="24"/>
      <c r="E17" s="24"/>
      <c r="F17" s="24"/>
    </row>
    <row r="18" spans="2:6" ht="62.4" x14ac:dyDescent="0.3">
      <c r="B18" s="25" t="s">
        <v>59</v>
      </c>
      <c r="C18" s="26"/>
      <c r="D18" s="27"/>
      <c r="E18" s="27">
        <v>1</v>
      </c>
      <c r="F18" s="28"/>
    </row>
    <row r="19" spans="2:6" ht="31.8" thickBot="1" x14ac:dyDescent="0.35">
      <c r="B19" s="32"/>
      <c r="C19" s="33"/>
      <c r="D19" s="34"/>
      <c r="E19" s="35" t="s">
        <v>60</v>
      </c>
      <c r="F19" s="36" t="s">
        <v>53</v>
      </c>
    </row>
    <row r="20" spans="2:6" ht="16.2" thickBot="1" x14ac:dyDescent="0.35">
      <c r="B20" s="23"/>
      <c r="C20" s="23"/>
      <c r="D20" s="24"/>
      <c r="E20" s="24"/>
      <c r="F20" s="24"/>
    </row>
    <row r="21" spans="2:6" ht="46.8" x14ac:dyDescent="0.3">
      <c r="B21" s="25" t="s">
        <v>61</v>
      </c>
      <c r="C21" s="26"/>
      <c r="D21" s="27"/>
      <c r="E21" s="27">
        <v>18</v>
      </c>
      <c r="F21" s="28"/>
    </row>
    <row r="22" spans="2:6" ht="31.2" x14ac:dyDescent="0.3">
      <c r="B22" s="29"/>
      <c r="C22" s="23"/>
      <c r="D22" s="24"/>
      <c r="E22" s="30" t="s">
        <v>62</v>
      </c>
      <c r="F22" s="31" t="s">
        <v>53</v>
      </c>
    </row>
    <row r="23" spans="2:6" ht="31.2" x14ac:dyDescent="0.3">
      <c r="B23" s="29"/>
      <c r="C23" s="23"/>
      <c r="D23" s="24"/>
      <c r="E23" s="30" t="s">
        <v>63</v>
      </c>
      <c r="F23" s="31"/>
    </row>
    <row r="24" spans="2:6" ht="31.2" x14ac:dyDescent="0.3">
      <c r="B24" s="29"/>
      <c r="C24" s="23"/>
      <c r="D24" s="24"/>
      <c r="E24" s="30" t="s">
        <v>64</v>
      </c>
      <c r="F24" s="31"/>
    </row>
    <row r="25" spans="2:6" ht="31.2" x14ac:dyDescent="0.3">
      <c r="B25" s="29"/>
      <c r="C25" s="23"/>
      <c r="D25" s="24"/>
      <c r="E25" s="30" t="s">
        <v>65</v>
      </c>
      <c r="F25" s="31"/>
    </row>
    <row r="26" spans="2:6" ht="31.2" x14ac:dyDescent="0.3">
      <c r="B26" s="29"/>
      <c r="C26" s="23"/>
      <c r="D26" s="24"/>
      <c r="E26" s="30" t="s">
        <v>66</v>
      </c>
      <c r="F26" s="31"/>
    </row>
    <row r="27" spans="2:6" ht="31.2" x14ac:dyDescent="0.3">
      <c r="B27" s="29"/>
      <c r="C27" s="23"/>
      <c r="D27" s="24"/>
      <c r="E27" s="30" t="s">
        <v>67</v>
      </c>
      <c r="F27" s="31"/>
    </row>
    <row r="28" spans="2:6" ht="31.2" x14ac:dyDescent="0.3">
      <c r="B28" s="29"/>
      <c r="C28" s="23"/>
      <c r="D28" s="24"/>
      <c r="E28" s="30" t="s">
        <v>68</v>
      </c>
      <c r="F28" s="31"/>
    </row>
    <row r="29" spans="2:6" ht="31.2" x14ac:dyDescent="0.3">
      <c r="B29" s="29"/>
      <c r="C29" s="23"/>
      <c r="D29" s="24"/>
      <c r="E29" s="30" t="s">
        <v>69</v>
      </c>
      <c r="F29" s="31" t="s">
        <v>53</v>
      </c>
    </row>
    <row r="30" spans="2:6" x14ac:dyDescent="0.3">
      <c r="B30" s="29"/>
      <c r="C30" s="23"/>
      <c r="D30" s="24"/>
      <c r="E30" s="30" t="s">
        <v>70</v>
      </c>
      <c r="F30" s="31" t="s">
        <v>53</v>
      </c>
    </row>
    <row r="31" spans="2:6" ht="16.2" thickBot="1" x14ac:dyDescent="0.35">
      <c r="B31" s="32"/>
      <c r="C31" s="33"/>
      <c r="D31" s="34"/>
      <c r="E31" s="35" t="s">
        <v>71</v>
      </c>
      <c r="F31" s="36"/>
    </row>
    <row r="32" spans="2:6" ht="16.2" thickBot="1" x14ac:dyDescent="0.35">
      <c r="B32" s="23"/>
      <c r="C32" s="23"/>
      <c r="D32" s="24"/>
      <c r="E32" s="24"/>
      <c r="F32" s="24"/>
    </row>
    <row r="33" spans="2:6" ht="46.8" x14ac:dyDescent="0.3">
      <c r="B33" s="25" t="s">
        <v>72</v>
      </c>
      <c r="C33" s="26"/>
      <c r="D33" s="27"/>
      <c r="E33" s="27">
        <v>2</v>
      </c>
      <c r="F33" s="28"/>
    </row>
    <row r="34" spans="2:6" ht="31.2" x14ac:dyDescent="0.3">
      <c r="B34" s="29"/>
      <c r="C34" s="23"/>
      <c r="D34" s="24"/>
      <c r="E34" s="30" t="s">
        <v>73</v>
      </c>
      <c r="F34" s="31" t="s">
        <v>53</v>
      </c>
    </row>
    <row r="35" spans="2:6" x14ac:dyDescent="0.3">
      <c r="B35" s="29"/>
      <c r="C35" s="23"/>
      <c r="D35" s="24"/>
      <c r="E35" s="24"/>
      <c r="F35" s="31" t="s">
        <v>74</v>
      </c>
    </row>
    <row r="36" spans="2:6" x14ac:dyDescent="0.3">
      <c r="B36" s="29"/>
      <c r="C36" s="23"/>
      <c r="D36" s="24"/>
      <c r="E36" s="24"/>
      <c r="F36" s="31" t="s">
        <v>75</v>
      </c>
    </row>
    <row r="37" spans="2:6" x14ac:dyDescent="0.3">
      <c r="B37" s="29"/>
      <c r="C37" s="23"/>
      <c r="D37" s="24"/>
      <c r="E37" s="30" t="s">
        <v>76</v>
      </c>
      <c r="F37" s="31" t="s">
        <v>53</v>
      </c>
    </row>
    <row r="38" spans="2:6" x14ac:dyDescent="0.3">
      <c r="B38" s="29"/>
      <c r="C38" s="23"/>
      <c r="D38" s="24"/>
      <c r="E38" s="24"/>
      <c r="F38" s="31" t="s">
        <v>74</v>
      </c>
    </row>
    <row r="39" spans="2:6" ht="16.2" thickBot="1" x14ac:dyDescent="0.35">
      <c r="B39" s="32"/>
      <c r="C39" s="33"/>
      <c r="D39" s="34"/>
      <c r="E39" s="34"/>
      <c r="F39" s="36" t="s">
        <v>75</v>
      </c>
    </row>
    <row r="40" spans="2:6" ht="16.2" thickBot="1" x14ac:dyDescent="0.35">
      <c r="B40" s="23"/>
      <c r="C40" s="23"/>
      <c r="D40" s="24"/>
      <c r="E40" s="24"/>
      <c r="F40" s="24"/>
    </row>
    <row r="41" spans="2:6" ht="62.4" x14ac:dyDescent="0.3">
      <c r="B41" s="25" t="s">
        <v>77</v>
      </c>
      <c r="C41" s="26"/>
      <c r="D41" s="27"/>
      <c r="E41" s="27">
        <v>5</v>
      </c>
      <c r="F41" s="28"/>
    </row>
    <row r="42" spans="2:6" ht="31.2" x14ac:dyDescent="0.3">
      <c r="B42" s="29"/>
      <c r="C42" s="23"/>
      <c r="D42" s="24"/>
      <c r="E42" s="30" t="s">
        <v>78</v>
      </c>
      <c r="F42" s="31" t="s">
        <v>53</v>
      </c>
    </row>
    <row r="43" spans="2:6" x14ac:dyDescent="0.3">
      <c r="B43" s="29"/>
      <c r="C43" s="23"/>
      <c r="D43" s="24"/>
      <c r="E43" s="24"/>
      <c r="F43" s="31" t="s">
        <v>74</v>
      </c>
    </row>
    <row r="44" spans="2:6" x14ac:dyDescent="0.3">
      <c r="B44" s="29"/>
      <c r="C44" s="23"/>
      <c r="D44" s="24"/>
      <c r="E44" s="24"/>
      <c r="F44" s="31" t="s">
        <v>75</v>
      </c>
    </row>
    <row r="45" spans="2:6" x14ac:dyDescent="0.3">
      <c r="B45" s="29"/>
      <c r="C45" s="23"/>
      <c r="D45" s="24"/>
      <c r="E45" s="24"/>
      <c r="F45" s="31" t="s">
        <v>79</v>
      </c>
    </row>
    <row r="46" spans="2:6" x14ac:dyDescent="0.3">
      <c r="B46" s="29"/>
      <c r="C46" s="23"/>
      <c r="D46" s="24"/>
      <c r="E46" s="24"/>
      <c r="F46" s="31" t="s">
        <v>80</v>
      </c>
    </row>
    <row r="47" spans="2:6" x14ac:dyDescent="0.3">
      <c r="B47" s="29"/>
      <c r="C47" s="23"/>
      <c r="D47" s="24"/>
      <c r="E47" s="24"/>
      <c r="F47" s="31" t="s">
        <v>81</v>
      </c>
    </row>
    <row r="48" spans="2:6" ht="31.2" x14ac:dyDescent="0.3">
      <c r="B48" s="29"/>
      <c r="C48" s="23"/>
      <c r="D48" s="24"/>
      <c r="E48" s="30" t="s">
        <v>73</v>
      </c>
      <c r="F48" s="31" t="s">
        <v>53</v>
      </c>
    </row>
    <row r="49" spans="2:6" x14ac:dyDescent="0.3">
      <c r="B49" s="29"/>
      <c r="C49" s="23"/>
      <c r="D49" s="24"/>
      <c r="E49" s="24"/>
      <c r="F49" s="31" t="s">
        <v>74</v>
      </c>
    </row>
    <row r="50" spans="2:6" x14ac:dyDescent="0.3">
      <c r="B50" s="29"/>
      <c r="C50" s="23"/>
      <c r="D50" s="24"/>
      <c r="E50" s="24"/>
      <c r="F50" s="31" t="s">
        <v>75</v>
      </c>
    </row>
    <row r="51" spans="2:6" x14ac:dyDescent="0.3">
      <c r="B51" s="29"/>
      <c r="C51" s="23"/>
      <c r="D51" s="24"/>
      <c r="E51" s="24"/>
      <c r="F51" s="31" t="s">
        <v>79</v>
      </c>
    </row>
    <row r="52" spans="2:6" x14ac:dyDescent="0.3">
      <c r="B52" s="29"/>
      <c r="C52" s="23"/>
      <c r="D52" s="24"/>
      <c r="E52" s="24"/>
      <c r="F52" s="31" t="s">
        <v>80</v>
      </c>
    </row>
    <row r="53" spans="2:6" x14ac:dyDescent="0.3">
      <c r="B53" s="29"/>
      <c r="C53" s="23"/>
      <c r="D53" s="24"/>
      <c r="E53" s="24"/>
      <c r="F53" s="31" t="s">
        <v>81</v>
      </c>
    </row>
    <row r="54" spans="2:6" x14ac:dyDescent="0.3">
      <c r="B54" s="29"/>
      <c r="C54" s="23"/>
      <c r="D54" s="24"/>
      <c r="E54" s="30" t="s">
        <v>76</v>
      </c>
      <c r="F54" s="31" t="s">
        <v>53</v>
      </c>
    </row>
    <row r="55" spans="2:6" x14ac:dyDescent="0.3">
      <c r="B55" s="29"/>
      <c r="C55" s="23"/>
      <c r="D55" s="24"/>
      <c r="E55" s="24"/>
      <c r="F55" s="31" t="s">
        <v>74</v>
      </c>
    </row>
    <row r="56" spans="2:6" x14ac:dyDescent="0.3">
      <c r="B56" s="29"/>
      <c r="C56" s="23"/>
      <c r="D56" s="24"/>
      <c r="E56" s="24"/>
      <c r="F56" s="31" t="s">
        <v>75</v>
      </c>
    </row>
    <row r="57" spans="2:6" x14ac:dyDescent="0.3">
      <c r="B57" s="29"/>
      <c r="C57" s="23"/>
      <c r="D57" s="24"/>
      <c r="E57" s="24"/>
      <c r="F57" s="31" t="s">
        <v>79</v>
      </c>
    </row>
    <row r="58" spans="2:6" x14ac:dyDescent="0.3">
      <c r="B58" s="29"/>
      <c r="C58" s="23"/>
      <c r="D58" s="24"/>
      <c r="E58" s="24"/>
      <c r="F58" s="31" t="s">
        <v>80</v>
      </c>
    </row>
    <row r="59" spans="2:6" ht="16.2" thickBot="1" x14ac:dyDescent="0.35">
      <c r="B59" s="32"/>
      <c r="C59" s="33"/>
      <c r="D59" s="34"/>
      <c r="E59" s="34"/>
      <c r="F59" s="36" t="s">
        <v>81</v>
      </c>
    </row>
    <row r="60" spans="2:6" ht="16.2" thickBot="1" x14ac:dyDescent="0.35">
      <c r="B60" s="23"/>
      <c r="C60" s="23"/>
      <c r="D60" s="24"/>
      <c r="E60" s="24"/>
      <c r="F60" s="24"/>
    </row>
    <row r="61" spans="2:6" ht="62.4" x14ac:dyDescent="0.3">
      <c r="B61" s="25" t="s">
        <v>82</v>
      </c>
      <c r="C61" s="26"/>
      <c r="D61" s="27"/>
      <c r="E61" s="27">
        <v>2</v>
      </c>
      <c r="F61" s="28"/>
    </row>
    <row r="62" spans="2:6" ht="31.2" x14ac:dyDescent="0.3">
      <c r="B62" s="29"/>
      <c r="C62" s="23"/>
      <c r="D62" s="24"/>
      <c r="E62" s="30" t="s">
        <v>62</v>
      </c>
      <c r="F62" s="31" t="s">
        <v>53</v>
      </c>
    </row>
    <row r="63" spans="2:6" x14ac:dyDescent="0.3">
      <c r="B63" s="29"/>
      <c r="C63" s="23"/>
      <c r="D63" s="24"/>
      <c r="E63" s="24"/>
      <c r="F63" s="31" t="s">
        <v>74</v>
      </c>
    </row>
    <row r="64" spans="2:6" x14ac:dyDescent="0.3">
      <c r="B64" s="29"/>
      <c r="C64" s="23"/>
      <c r="D64" s="24"/>
      <c r="E64" s="24"/>
      <c r="F64" s="31" t="s">
        <v>75</v>
      </c>
    </row>
    <row r="65" spans="2:6" x14ac:dyDescent="0.3">
      <c r="B65" s="29"/>
      <c r="C65" s="23"/>
      <c r="D65" s="24"/>
      <c r="E65" s="24"/>
      <c r="F65" s="31" t="s">
        <v>79</v>
      </c>
    </row>
    <row r="66" spans="2:6" x14ac:dyDescent="0.3">
      <c r="B66" s="29"/>
      <c r="C66" s="23"/>
      <c r="D66" s="24"/>
      <c r="E66" s="24"/>
      <c r="F66" s="31" t="s">
        <v>80</v>
      </c>
    </row>
    <row r="67" spans="2:6" ht="16.2" thickBot="1" x14ac:dyDescent="0.35">
      <c r="B67" s="32"/>
      <c r="C67" s="33"/>
      <c r="D67" s="34"/>
      <c r="E67" s="34"/>
      <c r="F67" s="36" t="s">
        <v>81</v>
      </c>
    </row>
    <row r="68" spans="2:6" x14ac:dyDescent="0.3">
      <c r="B68" s="23"/>
      <c r="C68" s="23"/>
      <c r="D68" s="24"/>
      <c r="E68" s="24"/>
      <c r="F68" s="24"/>
    </row>
    <row r="69" spans="2:6" x14ac:dyDescent="0.3">
      <c r="B69" s="23"/>
      <c r="C69" s="23"/>
      <c r="D69" s="24"/>
      <c r="E69" s="24"/>
      <c r="F69" s="24"/>
    </row>
    <row r="70" spans="2:6" x14ac:dyDescent="0.3">
      <c r="B70" s="21" t="s">
        <v>83</v>
      </c>
      <c r="C70" s="21"/>
      <c r="D70" s="22"/>
      <c r="E70" s="22"/>
      <c r="F70" s="22"/>
    </row>
    <row r="71" spans="2:6" ht="16.2" thickBot="1" x14ac:dyDescent="0.35">
      <c r="B71" s="23"/>
      <c r="C71" s="23"/>
      <c r="D71" s="24"/>
      <c r="E71" s="24"/>
      <c r="F71" s="24"/>
    </row>
    <row r="72" spans="2:6" ht="31.2" x14ac:dyDescent="0.3">
      <c r="B72" s="25" t="s">
        <v>84</v>
      </c>
      <c r="C72" s="26"/>
      <c r="D72" s="27"/>
      <c r="E72" s="27">
        <v>4</v>
      </c>
      <c r="F72" s="28"/>
    </row>
    <row r="73" spans="2:6" ht="31.2" x14ac:dyDescent="0.3">
      <c r="B73" s="29"/>
      <c r="C73" s="23"/>
      <c r="D73" s="24"/>
      <c r="E73" s="30" t="s">
        <v>85</v>
      </c>
      <c r="F73" s="31" t="s">
        <v>53</v>
      </c>
    </row>
    <row r="74" spans="2:6" ht="31.2" x14ac:dyDescent="0.3">
      <c r="B74" s="29"/>
      <c r="C74" s="23"/>
      <c r="D74" s="24"/>
      <c r="E74" s="30" t="s">
        <v>86</v>
      </c>
      <c r="F74" s="31" t="s">
        <v>53</v>
      </c>
    </row>
    <row r="75" spans="2:6" ht="31.2" x14ac:dyDescent="0.3">
      <c r="B75" s="29"/>
      <c r="C75" s="23"/>
      <c r="D75" s="24"/>
      <c r="E75" s="30" t="s">
        <v>87</v>
      </c>
      <c r="F75" s="31"/>
    </row>
    <row r="76" spans="2:6" ht="16.2" thickBot="1" x14ac:dyDescent="0.35">
      <c r="B76" s="32"/>
      <c r="C76" s="33"/>
      <c r="D76" s="34"/>
      <c r="E76" s="35" t="s">
        <v>88</v>
      </c>
      <c r="F76" s="36" t="s">
        <v>53</v>
      </c>
    </row>
    <row r="77" spans="2:6" ht="16.2" thickBot="1" x14ac:dyDescent="0.35">
      <c r="B77" s="23"/>
      <c r="C77" s="23"/>
      <c r="D77" s="24"/>
      <c r="E77" s="24"/>
      <c r="F77" s="24"/>
    </row>
    <row r="78" spans="2:6" ht="47.4" thickBot="1" x14ac:dyDescent="0.35">
      <c r="B78" s="37" t="s">
        <v>89</v>
      </c>
      <c r="C78" s="38"/>
      <c r="D78" s="39"/>
      <c r="E78" s="39">
        <v>14</v>
      </c>
      <c r="F78" s="40" t="s">
        <v>53</v>
      </c>
    </row>
    <row r="79" spans="2:6" x14ac:dyDescent="0.3">
      <c r="B79" s="23"/>
      <c r="C79" s="23"/>
      <c r="D79" s="24"/>
      <c r="E79" s="24"/>
      <c r="F79" s="24"/>
    </row>
  </sheetData>
  <sheetProtection sheet="1" objects="1" scenarios="1" selectLockedCells="1" selectUnlockedCells="1"/>
  <hyperlinks>
    <hyperlink ref="E9" location="'Estos datos son un caos'!Q7:Q10" display="'Estos datos son un caos'!Q7:Q10" xr:uid="{1F1654FB-D726-4324-A535-59ECB7AFD1A2}"/>
    <hyperlink ref="E10" location="'Estos datos son un caos'!P25" display="'Estos datos son un caos'!P25" xr:uid="{7BDBF3AC-B97F-4699-B8D0-A1EF53C3D7F8}"/>
    <hyperlink ref="E11" location="'Estos datos son un caos'!E26:F26" display="'Estos datos son un caos'!E26:F26" xr:uid="{5856E816-FA63-4DFF-A066-608B922AE7A0}"/>
    <hyperlink ref="E12" location="'Un informe muy sospechoso'!P6" display="'Un informe muy sospechoso'!P6" xr:uid="{2B595A7A-A83C-4EF2-A512-451363082B15}"/>
    <hyperlink ref="E13" location="'Un informe muy sospechoso'!P8:P16" display="'Un informe muy sospechoso'!P8:P16" xr:uid="{969BD60F-4A22-4300-8540-1B5C255BAEAF}"/>
    <hyperlink ref="E14" location="'El infiltrado'!Q6:Q12" display="'El infiltrado'!Q6:Q12" xr:uid="{BB6C1C21-920C-40B6-B517-4568C4CCD06E}"/>
    <hyperlink ref="E15" location="'El infiltrado'!T6" display="'El infiltrado'!T6" xr:uid="{9565CB57-4795-4B86-99E9-B7C6814C1859}"/>
    <hyperlink ref="E16" location="'El infiltrado'!R8:T12" display="'El infiltrado'!R8:T12" xr:uid="{124A704D-5909-45EE-BFFC-ABCD6085D00F}"/>
    <hyperlink ref="E19" location="'Estos datos son un caos'!C25" display="'Estos datos son un caos'!C25" xr:uid="{5707FB70-2EDE-460D-9CC8-972B8FA6E6D5}"/>
    <hyperlink ref="E22" location="'Estos datos son un caos'!C6:C25" display="'Estos datos son un caos'!C6:C25" xr:uid="{951D757F-F183-4BDA-B4E0-0CA974698A6D}"/>
    <hyperlink ref="E23" location="'Estos datos son un caos'!H3" display="'Estos datos son un caos'!H3" xr:uid="{902308AE-024F-4A52-9A5F-29D4F1744CA2}"/>
    <hyperlink ref="E24" location="'Estos datos son un caos'!H7" display="'Estos datos son un caos'!H7" xr:uid="{76D3B6D5-E7CB-4849-B927-819120408087}"/>
    <hyperlink ref="E25" location="'Estos datos son un caos'!H9" display="'Estos datos son un caos'!H9" xr:uid="{7117B120-D4B7-42B0-A038-A22B6FE1B08B}"/>
    <hyperlink ref="E26" location="'Estos datos son un caos'!H11" display="'Estos datos son un caos'!H11" xr:uid="{CCEA0FE4-CC7D-44FA-8DC7-A94164DD17C7}"/>
    <hyperlink ref="E27" location="'Estos datos son un caos'!H13" display="'Estos datos son un caos'!H13" xr:uid="{47E81B2A-AFCF-48A9-96B9-9CCAFAA09411}"/>
    <hyperlink ref="E28" location="'Estos datos son un caos'!H15" display="'Estos datos son un caos'!H15" xr:uid="{2BE3AC69-3CB4-4D61-BFDF-8CE84B375FC6}"/>
    <hyperlink ref="E29" location="'Un informe muy sospechoso'!H2" display="'Un informe muy sospechoso'!H2" xr:uid="{5778D77F-0DD1-4C59-8FF9-FCD337137D66}"/>
    <hyperlink ref="E30" location="'El infiltrado'!I11" display="'El infiltrado'!I11" xr:uid="{91F6D6C0-426B-48CD-B019-9D334958F513}"/>
    <hyperlink ref="E31" location="'El infiltrado'!I10:M10" display="'El infiltrado'!I10:M10" xr:uid="{EF686E54-18B8-4714-8DD4-8E9C9BBB089E}"/>
    <hyperlink ref="E34" location="'Un informe muy sospechoso'!P5" display="'Un informe muy sospechoso'!P5" xr:uid="{A09B77DE-E5C4-463F-9EF0-27771EB0AB1E}"/>
    <hyperlink ref="E37" location="'El infiltrado'!Q6" display="'El infiltrado'!Q6" xr:uid="{B9DEB875-0793-4D15-9836-44888BE2CBC3}"/>
    <hyperlink ref="E42" location="'Estos datos son un caos'!Q6:Q8" display="'Estos datos son un caos'!Q6:Q8" xr:uid="{9EE95D57-C69B-453E-AE41-D1BC6A1817C2}"/>
    <hyperlink ref="E48" location="'Un informe muy sospechoso'!P5" display="'Un informe muy sospechoso'!P5" xr:uid="{F88C3683-0AD4-4C33-A42F-FCA1CC332911}"/>
    <hyperlink ref="E54" location="'El infiltrado'!Q6" display="'El infiltrado'!Q6" xr:uid="{7ED24479-43C2-4070-ADC9-326163818F58}"/>
    <hyperlink ref="E62" location="'Estos datos son un caos'!C6:C25" display="'Estos datos son un caos'!C6:C25" xr:uid="{0ADF4BF6-510E-43BA-A053-04721BA716EB}"/>
    <hyperlink ref="E73" location="'Estos datos son un caos'!B5:F26" display="'Estos datos son un caos'!B5:F26" xr:uid="{425EEA7F-D3F6-4C15-88DA-328831638A34}"/>
    <hyperlink ref="E74" location="'Un informe muy sospechoso'!B7:G17" display="'Un informe muy sospechoso'!B7:G17" xr:uid="{898F00CC-15A9-400E-9EFB-4F2F548ED9DC}"/>
    <hyperlink ref="E75" location="'Un informe muy sospechoso'!J7:L18" display="'Un informe muy sospechoso'!J7:L18" xr:uid="{A64B141A-E5B9-4633-8B8E-18D104876173}"/>
    <hyperlink ref="E76" location="'El infiltrado'!B7:G12" display="'El infiltrado'!B7:G12" xr:uid="{69F3252A-311F-4FBE-833D-FC17419B3096}"/>
  </hyperlinks>
  <pageMargins left="0.7" right="0.7" top="0.75" bottom="0.75" header="0.3" footer="0.3"/>
  <drawing r:id="rId1"/>
</worksheet>
</file>

<file path=customUI/_rels/customUI14.xml.rels><?xml version="1.0" encoding="UTF-8" standalone="yes"?>
<Relationships xmlns="http://schemas.openxmlformats.org/package/2006/relationships"><Relationship Id="favicon2" Type="http://schemas.openxmlformats.org/officeDocument/2006/relationships/image" Target="images/favicon2.png"/></Relationships>
</file>

<file path=customUI/customUI14.xml><?xml version="1.0" encoding="utf-8"?>
<customUI xmlns="http://schemas.microsoft.com/office/2009/07/customui">
  <ribbon startFromScratch="true">
    <tabs>
      <tab idMso="TabDeveloper" visible="false"/>
      <tab idMso="TabAddIns" visible="false"/>
    </tabs>
  </ribbon>
  <backstage>
    <tab id="TabMyCustomFunction" insertBeforeMso="TabInfo" label="Sobre esta Plantilla">
      <firstColumn>
        <taskFormGroup id="tfg1" allowedTaskSizes="medium">
          <category id="cat3" label="Información">
            <task id="task3" imageMso="PropertySheet" label="Esta plantilla">
              <group id="grp3" label="Esta plantilla es un juego, un reto en el que tendrás que poner en juego tus conocimientos de Excel. Prueba e intenta obtener las claves para desbloquear el archivo ¡Suerte!" helperText="Fecha versión: 28/04/2026">
              </group>
            </task>
          </category>
          <category id="cat1">
            <task id="task1" image="favicon2" label="ExcelPlantillas">
              <group id="grp1" label="Visita nuestra Web" helperText="Podrás descargar más plantillas gratuitas.">
                <topItems>
                  <hyperlink id="hyperlink1" label="Web ExcelPlantillas.es. Clic aquí" target="https://excelplantillas.es/"/>
                </topItems>
              </group>
            </task>
          </category>
          <category id="cat2">
            <task id="task2" imageMso="AnonymousAccess" label="Autora">
              <group id="grp2" label="Esta plantilla fue creada por Purificación Ribes. Puedes contactar escribiendo a puricorreo@yahoo.es o a través del formulario de la web." helperText="Es un recurso gratuito y no está permitida su venta.">
              </group>
            </task>
          </category>
        </taskFormGroup>
      </firstColumn>
    </tab>
  </backstage>
</customUI>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13</vt:i4>
      </vt:variant>
    </vt:vector>
  </HeadingPairs>
  <TitlesOfParts>
    <vt:vector size="19" baseType="lpstr">
      <vt:lpstr>Instrucciones</vt:lpstr>
      <vt:lpstr>Estos datos son un caos</vt:lpstr>
      <vt:lpstr>Un informe muy sospechoso</vt:lpstr>
      <vt:lpstr>El infiltrado</vt:lpstr>
      <vt:lpstr>👍👍👍👍</vt:lpstr>
      <vt:lpstr>Compatibilidad</vt:lpstr>
      <vt:lpstr>correctos</vt:lpstr>
      <vt:lpstr>duplicados</vt:lpstr>
      <vt:lpstr>Fechas</vt:lpstr>
      <vt:lpstr>formulas</vt:lpstr>
      <vt:lpstr>formulas3</vt:lpstr>
      <vt:lpstr>lineas</vt:lpstr>
      <vt:lpstr>LuciaBien</vt:lpstr>
      <vt:lpstr>Medias</vt:lpstr>
      <vt:lpstr>numeros3</vt:lpstr>
      <vt:lpstr>ordenado</vt:lpstr>
      <vt:lpstr>resultados</vt:lpstr>
      <vt:lpstr>Totales</vt:lpstr>
      <vt:lpstr>validacion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puri ribes</dc:creator>
  <cp:lastModifiedBy>puri ribes</cp:lastModifiedBy>
  <dcterms:created xsi:type="dcterms:W3CDTF">2026-03-02T18:06:46Z</dcterms:created>
  <dcterms:modified xsi:type="dcterms:W3CDTF">2026-04-28T16:23:28Z</dcterms:modified>
</cp:coreProperties>
</file>